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d siruk\ПЭУ, РЭК\для ИНФО\2019\Плановые показатели и тарифы\"/>
    </mc:Choice>
  </mc:AlternateContent>
  <bookViews>
    <workbookView xWindow="-12" yWindow="696" windowWidth="18960" windowHeight="11580" tabRatio="920"/>
  </bookViews>
  <sheets>
    <sheet name="6" sheetId="161" r:id="rId1"/>
  </sheets>
  <definedNames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v" hidden="1">{#N/A,#N/A,FALSE,"Расчет вспомогательных"}</definedName>
    <definedName name="wrn.1." hidden="1">{#N/A,#N/A,FALSE,"Расчет вспомогательных"}</definedName>
    <definedName name="_xlnm.Print_Area" localSheetId="0">'6'!$A$1:$V$20</definedName>
    <definedName name="прочие" hidden="1">{#N/A,#N/A,FALSE,"Расчет вспомогательных"}</definedName>
  </definedNames>
  <calcPr calcId="152511" iterate="1"/>
  <customWorkbookViews>
    <customWorkbookView name="ЭО - Личное представление" guid="{12E8F105-9013-11D2-967C-00A0244B494B}" mergeInterval="0" personalView="1" maximized="1" windowWidth="796" windowHeight="412" activeSheetId="1"/>
    <customWorkbookView name="Экономический отдел - Личное представление" guid="{82127D20-6440-11D2-ABA7-00A0244B494B}" mergeInterval="0" personalView="1" maximized="1" windowWidth="796" windowHeight="388" activeSheetId="1"/>
  </customWorkbookViews>
</workbook>
</file>

<file path=xl/calcChain.xml><?xml version="1.0" encoding="utf-8"?>
<calcChain xmlns="http://schemas.openxmlformats.org/spreadsheetml/2006/main">
  <c r="P41" i="161" l="1"/>
  <c r="P31" i="161" l="1"/>
  <c r="U41" i="161"/>
  <c r="G15" i="161"/>
  <c r="G14" i="161"/>
  <c r="G13" i="161"/>
  <c r="H14" i="161"/>
  <c r="U31" i="161" l="1"/>
  <c r="V24" i="161" s="1"/>
  <c r="U42" i="161" s="1"/>
  <c r="G10" i="161"/>
  <c r="G12" i="161" l="1"/>
  <c r="Q15" i="161"/>
  <c r="P42" i="161"/>
  <c r="Q14" i="161"/>
  <c r="Q13" i="161"/>
  <c r="I15" i="161"/>
  <c r="J15" i="161"/>
  <c r="K15" i="161"/>
  <c r="D15" i="161"/>
  <c r="D10" i="161" s="1"/>
  <c r="E15" i="161"/>
  <c r="E10" i="161" s="1"/>
  <c r="F15" i="161"/>
  <c r="F10" i="161"/>
  <c r="C11" i="161"/>
  <c r="V11" i="161" s="1"/>
  <c r="L12" i="161"/>
  <c r="H12" i="161" s="1"/>
  <c r="I10" i="161"/>
  <c r="J10" i="161"/>
  <c r="K10" i="161"/>
  <c r="B7" i="161"/>
  <c r="C7" i="161" s="1"/>
  <c r="D7" i="161" s="1"/>
  <c r="E7" i="161" s="1"/>
  <c r="F7" i="161" s="1"/>
  <c r="G7" i="161" s="1"/>
  <c r="H7" i="161" s="1"/>
  <c r="I7" i="161" s="1"/>
  <c r="J7" i="161" s="1"/>
  <c r="M7" i="161"/>
  <c r="R7" i="161"/>
  <c r="S7" i="161" s="1"/>
  <c r="T7" i="161" s="1"/>
  <c r="Q11" i="161"/>
  <c r="H11" i="161"/>
  <c r="M11" i="161" s="1"/>
  <c r="C13" i="161"/>
  <c r="V13" i="161" l="1"/>
  <c r="M13" i="161"/>
  <c r="T13" i="161"/>
  <c r="H15" i="161"/>
  <c r="L10" i="161"/>
  <c r="C10" i="161"/>
  <c r="C12" i="161"/>
  <c r="Q12" i="161"/>
  <c r="S13" i="161"/>
  <c r="C14" i="161"/>
  <c r="M14" i="161" s="1"/>
  <c r="U13" i="161"/>
  <c r="L9" i="161" l="1"/>
  <c r="Q9" i="161" s="1"/>
  <c r="H10" i="161"/>
  <c r="H9" i="161" s="1"/>
  <c r="Q10" i="161"/>
  <c r="C9" i="161"/>
  <c r="V10" i="161"/>
  <c r="S12" i="161"/>
  <c r="U12" i="161"/>
  <c r="M12" i="161"/>
  <c r="V12" i="161"/>
  <c r="T12" i="161"/>
  <c r="T14" i="161"/>
  <c r="S14" i="161"/>
  <c r="V14" i="161"/>
  <c r="U14" i="161"/>
  <c r="M10" i="161"/>
  <c r="M9" i="161" s="1"/>
  <c r="C15" i="161" l="1"/>
  <c r="M15" i="161" s="1"/>
  <c r="V9" i="161"/>
  <c r="V15" i="161" l="1"/>
  <c r="S15" i="161"/>
  <c r="U15" i="161"/>
  <c r="T15" i="161"/>
</calcChain>
</file>

<file path=xl/sharedStrings.xml><?xml version="1.0" encoding="utf-8"?>
<sst xmlns="http://schemas.openxmlformats.org/spreadsheetml/2006/main" count="84" uniqueCount="47">
  <si>
    <t>Группа потребителей</t>
  </si>
  <si>
    <t>Объем полезного отпуска электроэнергии, млн.кВтч.</t>
  </si>
  <si>
    <t xml:space="preserve">Заявленная (расчетная) мощность, тыс.кВт. </t>
  </si>
  <si>
    <t xml:space="preserve">Доля потребления на разных диапазонах напряжений, % </t>
  </si>
  <si>
    <t>Базовые потребители</t>
  </si>
  <si>
    <t>потребители</t>
  </si>
  <si>
    <t>Бюджетные потребители</t>
  </si>
  <si>
    <t>Население</t>
  </si>
  <si>
    <t>Прочие потребители</t>
  </si>
  <si>
    <t xml:space="preserve">Итого </t>
  </si>
  <si>
    <t>1.</t>
  </si>
  <si>
    <t>2.</t>
  </si>
  <si>
    <t>3.</t>
  </si>
  <si>
    <t>4.</t>
  </si>
  <si>
    <t>3.1.</t>
  </si>
  <si>
    <t>3.2.</t>
  </si>
  <si>
    <t>СН1</t>
  </si>
  <si>
    <t>СН2</t>
  </si>
  <si>
    <t>№</t>
  </si>
  <si>
    <t xml:space="preserve">Всего </t>
  </si>
  <si>
    <t>Число часов использования, час</t>
  </si>
  <si>
    <t>ВН</t>
  </si>
  <si>
    <t>НН</t>
  </si>
  <si>
    <t xml:space="preserve">МКУ ЦОХО </t>
  </si>
  <si>
    <t>МКУК "ЦНТ и КИ"</t>
  </si>
  <si>
    <t>МКУК "ЦБС"</t>
  </si>
  <si>
    <t>МБУЗ ТРБ №3 п.Тухард</t>
  </si>
  <si>
    <t>МУП "Коммунальщик"</t>
  </si>
  <si>
    <t>ООО "Норд-Даймонд"</t>
  </si>
  <si>
    <t>ООО "Надежда"</t>
  </si>
  <si>
    <t>СОПА "Факел"</t>
  </si>
  <si>
    <t>ОАО "МТС"</t>
  </si>
  <si>
    <t xml:space="preserve">ТМК ОУ ДСОШ №1 </t>
  </si>
  <si>
    <t>Итого прочие, тыс.кВтч</t>
  </si>
  <si>
    <t xml:space="preserve">Итого бюджетные, </t>
  </si>
  <si>
    <t>Объем полезного отпуска, млн.кВтч.</t>
  </si>
  <si>
    <t>Заявленная (расчетная) мощность, тыс.кВт.</t>
  </si>
  <si>
    <t>Базовые-"Норильскгазпром"</t>
  </si>
  <si>
    <t>Структура полезного отпуска электрической энергии (мощности) по группам потребителей АО "Норильсктрансгаз"</t>
  </si>
  <si>
    <t>ООО "СмолГазСпецСтрой"</t>
  </si>
  <si>
    <t>АО "Норильскгазпром"</t>
  </si>
  <si>
    <t>ООО "СпецТрубопроводСтрой"</t>
  </si>
  <si>
    <t>Базовые -  АО "Норильсктрансгаз"</t>
  </si>
  <si>
    <t>2019г.</t>
  </si>
  <si>
    <t>Базовый период 2019 г.</t>
  </si>
  <si>
    <t>Заместитель Главного инженера по эксплуатации АО "Норильсктрансгаз"</t>
  </si>
  <si>
    <t>Ю. В. Толкачев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</si>
</sst>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р_._-;\-* #,##0.00_р_._-;_-* &quot;-&quot;??_р_._-;_-@_-"/>
    <numFmt numFmtId="165" formatCode="0.000"/>
    <numFmt numFmtId="166" formatCode="0.0000"/>
    <numFmt numFmtId="167" formatCode="0.0%"/>
    <numFmt numFmtId="168" formatCode="#,##0.000"/>
    <numFmt numFmtId="169" formatCode="General_)"/>
    <numFmt numFmtId="170" formatCode="_-* #,##0.000_р_._-;\-* #,##0.000_р_._-;_-* &quot;-&quot;??_р_._-;_-@_-"/>
    <numFmt numFmtId="171" formatCode="_-* #,##0.000_р_._-;\-* #,##0.000_р_._-;_-* &quot;-&quot;???_р_._-;_-@_-"/>
    <numFmt numFmtId="174" formatCode="_-* #,##0.0_р_._-;\-* #,##0.0_р_._-;_-* &quot;-&quot;_р_._-;_-@_-"/>
    <numFmt numFmtId="175" formatCode="_(* #,##0_);_(* \(#,##0\);_(* &quot;-&quot;_);_(@_)"/>
    <numFmt numFmtId="176" formatCode="_(* #,##0.00_);_(* \(#,##0.00\);_(* &quot;-&quot;??_);_(@_)"/>
    <numFmt numFmtId="177" formatCode="\$#,##0\ ;\(\$#,##0\)"/>
    <numFmt numFmtId="178" formatCode="&quot;Да&quot;;&quot;Да&quot;;&quot;Нет&quot;"/>
    <numFmt numFmtId="179" formatCode="0.0"/>
  </numFmts>
  <fonts count="26">
    <font>
      <sz val="10"/>
      <name val="Times New Roman Cyr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name val="Times New Roman Cyr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ET"/>
      <charset val="204"/>
    </font>
    <font>
      <sz val="12"/>
      <color indexed="22"/>
      <name val="Arial"/>
      <family val="2"/>
      <charset val="204"/>
    </font>
    <font>
      <sz val="8"/>
      <name val="Arial Cyr"/>
      <family val="2"/>
      <charset val="204"/>
    </font>
    <font>
      <sz val="11"/>
      <name val="Tahoma"/>
      <family val="2"/>
      <charset val="204"/>
    </font>
    <font>
      <b/>
      <sz val="12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10"/>
      <color indexed="9"/>
      <name val="Tahoma"/>
      <family val="2"/>
      <charset val="204"/>
    </font>
    <font>
      <sz val="8"/>
      <name val="Tahoma"/>
      <family val="2"/>
      <charset val="204"/>
    </font>
    <font>
      <b/>
      <sz val="10"/>
      <color rgb="FF00B0F0"/>
      <name val="Tahoma"/>
      <family val="2"/>
      <charset val="204"/>
    </font>
    <font>
      <b/>
      <sz val="9.5"/>
      <name val="Tahoma"/>
      <family val="2"/>
      <charset val="204"/>
    </font>
    <font>
      <sz val="12"/>
      <color indexed="10"/>
      <name val="Tahoma"/>
      <family val="2"/>
      <charset val="204"/>
    </font>
    <font>
      <sz val="1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mediumGray">
        <fgColor indexed="13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>
      <protection locked="0"/>
    </xf>
    <xf numFmtId="0" fontId="7" fillId="0" borderId="1" applyNumberFormat="0" applyFont="0" applyFill="0" applyAlignment="0" applyProtection="0"/>
    <xf numFmtId="169" fontId="4" fillId="0" borderId="2">
      <protection locked="0"/>
    </xf>
    <xf numFmtId="169" fontId="5" fillId="2" borderId="2"/>
    <xf numFmtId="0" fontId="12" fillId="0" borderId="0">
      <alignment horizontal="left"/>
    </xf>
    <xf numFmtId="0" fontId="3" fillId="0" borderId="0"/>
    <xf numFmtId="0" fontId="2" fillId="0" borderId="0"/>
    <xf numFmtId="9" fontId="13" fillId="0" borderId="0" applyFont="0" applyFill="0" applyBorder="0" applyAlignment="0" applyProtection="0"/>
    <xf numFmtId="0" fontId="6" fillId="0" borderId="0"/>
    <xf numFmtId="1" fontId="14" fillId="0" borderId="0"/>
    <xf numFmtId="0" fontId="15" fillId="3" borderId="3" applyNumberFormat="0" applyFont="0" applyAlignment="0" applyProtection="0">
      <alignment wrapText="1"/>
    </xf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5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right"/>
    </xf>
    <xf numFmtId="0" fontId="18" fillId="0" borderId="0" xfId="0" applyFont="1"/>
    <xf numFmtId="0" fontId="18" fillId="0" borderId="4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3" fontId="19" fillId="0" borderId="4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0" xfId="0" applyFont="1"/>
    <xf numFmtId="0" fontId="19" fillId="0" borderId="9" xfId="0" applyFont="1" applyFill="1" applyBorder="1"/>
    <xf numFmtId="0" fontId="19" fillId="0" borderId="6" xfId="0" applyFont="1" applyFill="1" applyBorder="1"/>
    <xf numFmtId="170" fontId="19" fillId="0" borderId="6" xfId="22" applyNumberFormat="1" applyFont="1" applyFill="1" applyBorder="1"/>
    <xf numFmtId="171" fontId="19" fillId="0" borderId="6" xfId="0" applyNumberFormat="1" applyFont="1" applyFill="1" applyBorder="1"/>
    <xf numFmtId="164" fontId="19" fillId="0" borderId="6" xfId="22" applyFont="1" applyFill="1" applyBorder="1"/>
    <xf numFmtId="9" fontId="19" fillId="0" borderId="6" xfId="0" applyNumberFormat="1" applyFont="1" applyFill="1" applyBorder="1"/>
    <xf numFmtId="167" fontId="19" fillId="0" borderId="6" xfId="0" applyNumberFormat="1" applyFont="1" applyFill="1" applyBorder="1"/>
    <xf numFmtId="167" fontId="18" fillId="0" borderId="10" xfId="0" applyNumberFormat="1" applyFont="1" applyFill="1" applyBorder="1"/>
    <xf numFmtId="0" fontId="19" fillId="0" borderId="11" xfId="0" applyFont="1" applyFill="1" applyBorder="1"/>
    <xf numFmtId="0" fontId="19" fillId="0" borderId="5" xfId="0" applyFont="1" applyFill="1" applyBorder="1"/>
    <xf numFmtId="171" fontId="19" fillId="0" borderId="5" xfId="0" applyNumberFormat="1" applyFont="1" applyFill="1" applyBorder="1"/>
    <xf numFmtId="164" fontId="19" fillId="0" borderId="5" xfId="22" applyFont="1" applyFill="1" applyBorder="1"/>
    <xf numFmtId="9" fontId="19" fillId="0" borderId="5" xfId="0" applyNumberFormat="1" applyFont="1" applyFill="1" applyBorder="1"/>
    <xf numFmtId="167" fontId="19" fillId="0" borderId="5" xfId="0" applyNumberFormat="1" applyFont="1" applyFill="1" applyBorder="1"/>
    <xf numFmtId="167" fontId="19" fillId="0" borderId="12" xfId="0" applyNumberFormat="1" applyFont="1" applyFill="1" applyBorder="1"/>
    <xf numFmtId="171" fontId="19" fillId="4" borderId="5" xfId="0" applyNumberFormat="1" applyFont="1" applyFill="1" applyBorder="1"/>
    <xf numFmtId="0" fontId="18" fillId="0" borderId="11" xfId="0" applyFont="1" applyFill="1" applyBorder="1"/>
    <xf numFmtId="0" fontId="18" fillId="0" borderId="5" xfId="0" applyFont="1" applyFill="1" applyBorder="1"/>
    <xf numFmtId="171" fontId="18" fillId="0" borderId="5" xfId="0" applyNumberFormat="1" applyFont="1" applyFill="1" applyBorder="1"/>
    <xf numFmtId="9" fontId="18" fillId="0" borderId="5" xfId="0" applyNumberFormat="1" applyFont="1" applyFill="1" applyBorder="1"/>
    <xf numFmtId="167" fontId="18" fillId="0" borderId="5" xfId="0" applyNumberFormat="1" applyFont="1" applyFill="1" applyBorder="1"/>
    <xf numFmtId="167" fontId="18" fillId="0" borderId="12" xfId="0" applyNumberFormat="1" applyFont="1" applyFill="1" applyBorder="1"/>
    <xf numFmtId="0" fontId="19" fillId="0" borderId="0" xfId="0" applyFont="1" applyAlignment="1"/>
    <xf numFmtId="174" fontId="19" fillId="0" borderId="6" xfId="0" applyNumberFormat="1" applyFont="1" applyFill="1" applyBorder="1"/>
    <xf numFmtId="174" fontId="19" fillId="0" borderId="5" xfId="0" applyNumberFormat="1" applyFont="1" applyFill="1" applyBorder="1"/>
    <xf numFmtId="174" fontId="18" fillId="0" borderId="5" xfId="0" applyNumberFormat="1" applyFont="1" applyFill="1" applyBorder="1"/>
    <xf numFmtId="164" fontId="18" fillId="0" borderId="5" xfId="22" applyFont="1" applyFill="1" applyBorder="1"/>
    <xf numFmtId="0" fontId="18" fillId="0" borderId="13" xfId="0" applyFont="1" applyFill="1" applyBorder="1"/>
    <xf numFmtId="0" fontId="18" fillId="0" borderId="14" xfId="0" applyFont="1" applyFill="1" applyBorder="1"/>
    <xf numFmtId="171" fontId="18" fillId="0" borderId="14" xfId="0" applyNumberFormat="1" applyFont="1" applyFill="1" applyBorder="1"/>
    <xf numFmtId="171" fontId="18" fillId="4" borderId="14" xfId="0" applyNumberFormat="1" applyFont="1" applyFill="1" applyBorder="1"/>
    <xf numFmtId="171" fontId="18" fillId="0" borderId="14" xfId="22" applyNumberFormat="1" applyFont="1" applyFill="1" applyBorder="1"/>
    <xf numFmtId="174" fontId="18" fillId="0" borderId="14" xfId="0" applyNumberFormat="1" applyFont="1" applyFill="1" applyBorder="1"/>
    <xf numFmtId="164" fontId="18" fillId="0" borderId="14" xfId="22" applyFont="1" applyFill="1" applyBorder="1"/>
    <xf numFmtId="9" fontId="18" fillId="0" borderId="14" xfId="0" applyNumberFormat="1" applyFont="1" applyFill="1" applyBorder="1"/>
    <xf numFmtId="167" fontId="18" fillId="0" borderId="14" xfId="0" applyNumberFormat="1" applyFont="1" applyFill="1" applyBorder="1"/>
    <xf numFmtId="167" fontId="18" fillId="0" borderId="15" xfId="0" applyNumberFormat="1" applyFont="1" applyFill="1" applyBorder="1"/>
    <xf numFmtId="4" fontId="16" fillId="0" borderId="0" xfId="0" applyNumberFormat="1" applyFont="1"/>
    <xf numFmtId="168" fontId="16" fillId="0" borderId="0" xfId="0" applyNumberFormat="1" applyFont="1"/>
    <xf numFmtId="0" fontId="19" fillId="0" borderId="0" xfId="15" applyFont="1" applyFill="1" applyBorder="1" applyAlignment="1">
      <alignment wrapText="1"/>
    </xf>
    <xf numFmtId="0" fontId="19" fillId="0" borderId="0" xfId="14" applyFont="1"/>
    <xf numFmtId="164" fontId="20" fillId="0" borderId="0" xfId="15" applyNumberFormat="1" applyFont="1" applyFill="1" applyAlignment="1">
      <alignment vertical="center" wrapText="1"/>
    </xf>
    <xf numFmtId="0" fontId="17" fillId="0" borderId="0" xfId="15" applyFont="1" applyAlignment="1">
      <alignment horizontal="left"/>
    </xf>
    <xf numFmtId="0" fontId="19" fillId="0" borderId="0" xfId="15" applyFont="1" applyFill="1" applyBorder="1" applyAlignment="1">
      <alignment horizontal="left" wrapText="1"/>
    </xf>
    <xf numFmtId="165" fontId="18" fillId="0" borderId="4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0" fontId="16" fillId="0" borderId="0" xfId="0" applyFont="1" applyBorder="1"/>
    <xf numFmtId="0" fontId="18" fillId="0" borderId="16" xfId="0" applyFont="1" applyFill="1" applyBorder="1" applyAlignment="1"/>
    <xf numFmtId="0" fontId="19" fillId="0" borderId="16" xfId="0" applyFont="1" applyFill="1" applyBorder="1" applyAlignment="1"/>
    <xf numFmtId="0" fontId="19" fillId="0" borderId="18" xfId="0" applyFont="1" applyFill="1" applyBorder="1" applyAlignment="1"/>
    <xf numFmtId="0" fontId="19" fillId="0" borderId="17" xfId="0" applyFont="1" applyFill="1" applyBorder="1" applyAlignment="1"/>
    <xf numFmtId="0" fontId="18" fillId="0" borderId="18" xfId="0" applyFont="1" applyFill="1" applyBorder="1" applyAlignment="1"/>
    <xf numFmtId="0" fontId="18" fillId="0" borderId="19" xfId="0" applyFont="1" applyFill="1" applyBorder="1" applyAlignment="1"/>
    <xf numFmtId="49" fontId="21" fillId="0" borderId="16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165" fontId="16" fillId="0" borderId="0" xfId="0" applyNumberFormat="1" applyFont="1"/>
    <xf numFmtId="0" fontId="18" fillId="0" borderId="0" xfId="15" applyFont="1" applyFill="1" applyBorder="1" applyAlignment="1">
      <alignment wrapText="1"/>
    </xf>
    <xf numFmtId="165" fontId="22" fillId="0" borderId="0" xfId="0" applyNumberFormat="1" applyFont="1" applyFill="1" applyBorder="1" applyAlignment="1">
      <alignment vertical="center" wrapText="1"/>
    </xf>
    <xf numFmtId="165" fontId="22" fillId="0" borderId="4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179" fontId="18" fillId="0" borderId="0" xfId="0" applyNumberFormat="1" applyFont="1" applyFill="1" applyBorder="1" applyAlignment="1">
      <alignment horizontal="center" vertical="center"/>
    </xf>
    <xf numFmtId="164" fontId="24" fillId="0" borderId="0" xfId="22" applyFont="1" applyAlignment="1">
      <alignment horizontal="center" vertical="center" wrapText="1"/>
    </xf>
    <xf numFmtId="0" fontId="25" fillId="0" borderId="0" xfId="0" applyFont="1"/>
    <xf numFmtId="165" fontId="17" fillId="0" borderId="0" xfId="14" applyNumberFormat="1" applyFont="1" applyBorder="1" applyAlignment="1">
      <alignment horizontal="right"/>
    </xf>
    <xf numFmtId="179" fontId="17" fillId="0" borderId="0" xfId="0" applyNumberFormat="1" applyFont="1" applyFill="1" applyBorder="1" applyAlignment="1">
      <alignment horizontal="center" vertical="center"/>
    </xf>
    <xf numFmtId="0" fontId="19" fillId="0" borderId="0" xfId="15" applyFont="1" applyFill="1" applyBorder="1" applyAlignment="1">
      <alignment horizontal="left" wrapText="1"/>
    </xf>
    <xf numFmtId="0" fontId="19" fillId="0" borderId="0" xfId="15" applyFont="1" applyFill="1" applyBorder="1" applyAlignment="1">
      <alignment horizontal="left" wrapText="1"/>
    </xf>
    <xf numFmtId="49" fontId="21" fillId="0" borderId="4" xfId="0" applyNumberFormat="1" applyFont="1" applyFill="1" applyBorder="1" applyAlignment="1">
      <alignment horizontal="left" vertical="center" wrapText="1"/>
    </xf>
    <xf numFmtId="0" fontId="18" fillId="0" borderId="16" xfId="15" applyFont="1" applyFill="1" applyBorder="1" applyAlignment="1">
      <alignment horizontal="left" wrapText="1"/>
    </xf>
    <xf numFmtId="0" fontId="18" fillId="0" borderId="18" xfId="15" applyFont="1" applyFill="1" applyBorder="1" applyAlignment="1">
      <alignment horizontal="left" wrapText="1"/>
    </xf>
    <xf numFmtId="0" fontId="17" fillId="0" borderId="0" xfId="0" applyFont="1" applyBorder="1" applyAlignment="1">
      <alignment horizontal="left" vertical="center" wrapText="1"/>
    </xf>
    <xf numFmtId="0" fontId="18" fillId="0" borderId="16" xfId="15" applyFont="1" applyFill="1" applyBorder="1" applyAlignment="1">
      <alignment horizontal="center" wrapText="1"/>
    </xf>
    <xf numFmtId="49" fontId="21" fillId="0" borderId="16" xfId="0" applyNumberFormat="1" applyFont="1" applyFill="1" applyBorder="1" applyAlignment="1">
      <alignment horizontal="left" vertical="center"/>
    </xf>
    <xf numFmtId="49" fontId="21" fillId="0" borderId="17" xfId="0" applyNumberFormat="1" applyFont="1" applyFill="1" applyBorder="1" applyAlignment="1">
      <alignment horizontal="left" vertical="center"/>
    </xf>
    <xf numFmtId="0" fontId="23" fillId="0" borderId="4" xfId="15" applyFont="1" applyFill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wrapText="1"/>
    </xf>
    <xf numFmtId="0" fontId="18" fillId="0" borderId="22" xfId="0" applyFont="1" applyFill="1" applyBorder="1" applyAlignment="1">
      <alignment horizontal="center" wrapText="1"/>
    </xf>
    <xf numFmtId="0" fontId="18" fillId="0" borderId="24" xfId="0" applyFont="1" applyFill="1" applyBorder="1" applyAlignment="1">
      <alignment horizontal="center" wrapText="1"/>
    </xf>
    <xf numFmtId="0" fontId="18" fillId="0" borderId="25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/>
    </xf>
    <xf numFmtId="165" fontId="18" fillId="0" borderId="16" xfId="0" applyNumberFormat="1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166" fontId="19" fillId="0" borderId="16" xfId="0" applyNumberFormat="1" applyFont="1" applyFill="1" applyBorder="1" applyAlignment="1">
      <alignment horizontal="center" vertical="center" wrapText="1"/>
    </xf>
    <xf numFmtId="166" fontId="19" fillId="0" borderId="17" xfId="0" applyNumberFormat="1" applyFont="1" applyFill="1" applyBorder="1" applyAlignment="1">
      <alignment horizontal="center" vertical="center" wrapText="1"/>
    </xf>
    <xf numFmtId="166" fontId="18" fillId="0" borderId="16" xfId="0" applyNumberFormat="1" applyFont="1" applyFill="1" applyBorder="1" applyAlignment="1">
      <alignment horizontal="center" vertical="center" wrapText="1"/>
    </xf>
    <xf numFmtId="166" fontId="18" fillId="0" borderId="17" xfId="0" applyNumberFormat="1" applyFont="1" applyFill="1" applyBorder="1" applyAlignment="1">
      <alignment horizontal="center" vertical="center" wrapText="1"/>
    </xf>
    <xf numFmtId="49" fontId="21" fillId="0" borderId="16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165" fontId="19" fillId="0" borderId="16" xfId="0" applyNumberFormat="1" applyFont="1" applyFill="1" applyBorder="1" applyAlignment="1">
      <alignment horizontal="center" vertical="center" wrapText="1"/>
    </xf>
    <xf numFmtId="165" fontId="19" fillId="0" borderId="17" xfId="0" applyNumberFormat="1" applyFont="1" applyFill="1" applyBorder="1" applyAlignment="1">
      <alignment horizontal="center" vertical="center" wrapText="1"/>
    </xf>
    <xf numFmtId="49" fontId="21" fillId="0" borderId="17" xfId="0" applyNumberFormat="1" applyFont="1" applyFill="1" applyBorder="1" applyAlignment="1">
      <alignment horizontal="center" vertical="center" wrapText="1"/>
    </xf>
    <xf numFmtId="165" fontId="19" fillId="0" borderId="4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0" fontId="18" fillId="0" borderId="4" xfId="15" applyFont="1" applyFill="1" applyBorder="1" applyAlignment="1">
      <alignment horizontal="center" wrapText="1"/>
    </xf>
    <xf numFmtId="49" fontId="21" fillId="0" borderId="20" xfId="0" applyNumberFormat="1" applyFont="1" applyFill="1" applyBorder="1" applyAlignment="1">
      <alignment horizontal="left" vertical="center" wrapText="1"/>
    </xf>
    <xf numFmtId="166" fontId="18" fillId="0" borderId="4" xfId="0" applyNumberFormat="1" applyFont="1" applyFill="1" applyBorder="1" applyAlignment="1">
      <alignment horizontal="center" vertical="center" wrapText="1"/>
    </xf>
    <xf numFmtId="165" fontId="18" fillId="0" borderId="16" xfId="0" applyNumberFormat="1" applyFont="1" applyFill="1" applyBorder="1" applyAlignment="1">
      <alignment horizontal="center" vertical="center" wrapText="1"/>
    </xf>
    <xf numFmtId="165" fontId="18" fillId="0" borderId="17" xfId="0" applyNumberFormat="1" applyFont="1" applyFill="1" applyBorder="1" applyAlignment="1">
      <alignment horizontal="center" vertical="center" wrapText="1"/>
    </xf>
    <xf numFmtId="0" fontId="19" fillId="0" borderId="0" xfId="14" applyFont="1" applyBorder="1"/>
    <xf numFmtId="165" fontId="1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165" fontId="16" fillId="0" borderId="0" xfId="0" applyNumberFormat="1" applyFont="1" applyBorder="1"/>
    <xf numFmtId="49" fontId="21" fillId="0" borderId="0" xfId="0" applyNumberFormat="1" applyFont="1" applyFill="1" applyBorder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6" fontId="19" fillId="0" borderId="0" xfId="0" applyNumberFormat="1" applyFont="1" applyFill="1" applyBorder="1" applyAlignment="1">
      <alignment vertical="center" wrapText="1"/>
    </xf>
    <xf numFmtId="166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Border="1" applyAlignment="1"/>
  </cellXfs>
  <cellStyles count="24">
    <cellStyle name="Comma0" xfId="1"/>
    <cellStyle name="Currency0" xfId="2"/>
    <cellStyle name="Date" xfId="3"/>
    <cellStyle name="Euro" xfId="4"/>
    <cellStyle name="Fixed" xfId="5"/>
    <cellStyle name="Heading 1" xfId="6"/>
    <cellStyle name="Heading 2" xfId="7"/>
    <cellStyle name="Normal_plan_98" xfId="8"/>
    <cellStyle name="PillarText" xfId="9"/>
    <cellStyle name="Total" xfId="10"/>
    <cellStyle name="Беззащитный" xfId="11"/>
    <cellStyle name="Защитный" xfId="12"/>
    <cellStyle name="Обычный" xfId="0" builtinId="0"/>
    <cellStyle name="Обычный 2" xfId="13"/>
    <cellStyle name="Обычный_Tarif_2002 год" xfId="14"/>
    <cellStyle name="Обычный_тарифы на 2002г с 1-01" xfId="15"/>
    <cellStyle name="Процент_11п" xfId="16"/>
    <cellStyle name="Стиль 1" xfId="17"/>
    <cellStyle name="ТЕКСТ" xfId="18"/>
    <cellStyle name="Тень" xfId="19"/>
    <cellStyle name="Тысячи [0]_12п" xfId="20"/>
    <cellStyle name="Тысячи_11п" xfId="21"/>
    <cellStyle name="Финансовый" xfId="22" builtinId="3"/>
    <cellStyle name="Финансовый 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43"/>
    <pageSetUpPr fitToPage="1"/>
  </sheetPr>
  <dimension ref="A1:Y42"/>
  <sheetViews>
    <sheetView tabSelected="1" zoomScale="60" zoomScaleNormal="60" zoomScaleSheetLayoutView="67" workbookViewId="0">
      <selection activeCell="V51" sqref="V51"/>
    </sheetView>
  </sheetViews>
  <sheetFormatPr defaultColWidth="9.33203125" defaultRowHeight="13.8"/>
  <cols>
    <col min="1" max="1" width="5.33203125" style="1" customWidth="1"/>
    <col min="2" max="2" width="27.109375" style="1" customWidth="1"/>
    <col min="3" max="3" width="15.33203125" style="1" customWidth="1"/>
    <col min="4" max="4" width="11.44140625" style="1" customWidth="1"/>
    <col min="5" max="5" width="11.6640625" style="1" customWidth="1"/>
    <col min="6" max="6" width="12.109375" style="1" customWidth="1"/>
    <col min="7" max="7" width="13.44140625" style="1" customWidth="1"/>
    <col min="8" max="8" width="15.33203125" style="1" bestFit="1" customWidth="1"/>
    <col min="9" max="11" width="10.77734375" style="1" customWidth="1"/>
    <col min="12" max="12" width="13" style="1" customWidth="1"/>
    <col min="13" max="13" width="14.77734375" style="1" bestFit="1" customWidth="1"/>
    <col min="14" max="14" width="12" style="1" customWidth="1"/>
    <col min="15" max="15" width="13.33203125" style="1" customWidth="1"/>
    <col min="16" max="16" width="10.109375" style="1" customWidth="1"/>
    <col min="17" max="17" width="14" style="1" customWidth="1"/>
    <col min="18" max="18" width="18.109375" style="1" customWidth="1"/>
    <col min="19" max="19" width="12" style="1" customWidth="1"/>
    <col min="20" max="20" width="12.109375" style="1" customWidth="1"/>
    <col min="21" max="21" width="9.77734375" style="1" customWidth="1"/>
    <col min="22" max="22" width="11.33203125" style="1" customWidth="1"/>
    <col min="23" max="23" width="0" style="1" hidden="1" customWidth="1"/>
    <col min="24" max="16384" width="9.33203125" style="1"/>
  </cols>
  <sheetData>
    <row r="1" spans="1:22">
      <c r="V1" s="2"/>
    </row>
    <row r="3" spans="1:22" ht="15">
      <c r="A3" s="91" t="s">
        <v>38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2" ht="14.4" thickBot="1"/>
    <row r="5" spans="1:22" s="3" customFormat="1" ht="25.5" customHeight="1">
      <c r="A5" s="103" t="s">
        <v>18</v>
      </c>
      <c r="B5" s="101" t="s">
        <v>0</v>
      </c>
      <c r="C5" s="92" t="s">
        <v>1</v>
      </c>
      <c r="D5" s="93"/>
      <c r="E5" s="93"/>
      <c r="F5" s="93"/>
      <c r="G5" s="94"/>
      <c r="H5" s="92" t="s">
        <v>2</v>
      </c>
      <c r="I5" s="93"/>
      <c r="J5" s="93"/>
      <c r="K5" s="93"/>
      <c r="L5" s="94"/>
      <c r="M5" s="92" t="s">
        <v>20</v>
      </c>
      <c r="N5" s="93"/>
      <c r="O5" s="93"/>
      <c r="P5" s="93"/>
      <c r="Q5" s="94"/>
      <c r="R5" s="95" t="s">
        <v>3</v>
      </c>
      <c r="S5" s="96"/>
      <c r="T5" s="96"/>
      <c r="U5" s="96"/>
      <c r="V5" s="97"/>
    </row>
    <row r="6" spans="1:22" s="3" customFormat="1" ht="13.2">
      <c r="A6" s="104"/>
      <c r="B6" s="102"/>
      <c r="C6" s="4" t="s">
        <v>19</v>
      </c>
      <c r="D6" s="4" t="s">
        <v>21</v>
      </c>
      <c r="E6" s="4" t="s">
        <v>16</v>
      </c>
      <c r="F6" s="4" t="s">
        <v>17</v>
      </c>
      <c r="G6" s="4" t="s">
        <v>22</v>
      </c>
      <c r="H6" s="4" t="s">
        <v>19</v>
      </c>
      <c r="I6" s="4" t="s">
        <v>21</v>
      </c>
      <c r="J6" s="4" t="s">
        <v>16</v>
      </c>
      <c r="K6" s="4" t="s">
        <v>17</v>
      </c>
      <c r="L6" s="4" t="s">
        <v>22</v>
      </c>
      <c r="M6" s="4" t="s">
        <v>19</v>
      </c>
      <c r="N6" s="4" t="s">
        <v>21</v>
      </c>
      <c r="O6" s="4" t="s">
        <v>16</v>
      </c>
      <c r="P6" s="4" t="s">
        <v>17</v>
      </c>
      <c r="Q6" s="4" t="s">
        <v>22</v>
      </c>
      <c r="R6" s="4" t="s">
        <v>19</v>
      </c>
      <c r="S6" s="4" t="s">
        <v>21</v>
      </c>
      <c r="T6" s="4" t="s">
        <v>16</v>
      </c>
      <c r="U6" s="4" t="s">
        <v>17</v>
      </c>
      <c r="V6" s="5" t="s">
        <v>22</v>
      </c>
    </row>
    <row r="7" spans="1:22" s="10" customFormat="1" ht="13.2">
      <c r="A7" s="6">
        <v>1</v>
      </c>
      <c r="B7" s="7">
        <f>+A7+1</f>
        <v>2</v>
      </c>
      <c r="C7" s="8">
        <f>B7+1</f>
        <v>3</v>
      </c>
      <c r="D7" s="8">
        <f t="shared" ref="D7:I7" si="0">C7+1</f>
        <v>4</v>
      </c>
      <c r="E7" s="8">
        <f t="shared" si="0"/>
        <v>5</v>
      </c>
      <c r="F7" s="8">
        <f t="shared" si="0"/>
        <v>6</v>
      </c>
      <c r="G7" s="8">
        <f t="shared" si="0"/>
        <v>7</v>
      </c>
      <c r="H7" s="8">
        <f t="shared" si="0"/>
        <v>8</v>
      </c>
      <c r="I7" s="8">
        <f t="shared" si="0"/>
        <v>9</v>
      </c>
      <c r="J7" s="7">
        <f>+I7+1</f>
        <v>10</v>
      </c>
      <c r="K7" s="7">
        <v>11</v>
      </c>
      <c r="L7" s="7">
        <v>12</v>
      </c>
      <c r="M7" s="7">
        <f>+L7+1</f>
        <v>13</v>
      </c>
      <c r="N7" s="7"/>
      <c r="O7" s="7"/>
      <c r="P7" s="7"/>
      <c r="Q7" s="7"/>
      <c r="R7" s="7">
        <f>+M7+1</f>
        <v>14</v>
      </c>
      <c r="S7" s="7">
        <f>+R7+1</f>
        <v>15</v>
      </c>
      <c r="T7" s="7">
        <f>+S7+1</f>
        <v>16</v>
      </c>
      <c r="U7" s="7">
        <v>17</v>
      </c>
      <c r="V7" s="9">
        <v>18</v>
      </c>
    </row>
    <row r="8" spans="1:22" s="33" customFormat="1" ht="21" customHeight="1">
      <c r="A8" s="98" t="s">
        <v>44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100"/>
    </row>
    <row r="9" spans="1:22" s="10" customFormat="1" ht="21" customHeight="1">
      <c r="A9" s="11" t="s">
        <v>10</v>
      </c>
      <c r="B9" s="12" t="s">
        <v>4</v>
      </c>
      <c r="C9" s="14">
        <f>C10</f>
        <v>5.8587360000000004</v>
      </c>
      <c r="D9" s="14"/>
      <c r="E9" s="14"/>
      <c r="F9" s="14"/>
      <c r="G9" s="13">
        <v>5.8587360000000004</v>
      </c>
      <c r="H9" s="14">
        <f>H10</f>
        <v>6.0369999999999999</v>
      </c>
      <c r="I9" s="14"/>
      <c r="J9" s="14"/>
      <c r="K9" s="14"/>
      <c r="L9" s="14">
        <f>L10</f>
        <v>6.0369999999999999</v>
      </c>
      <c r="M9" s="34">
        <f>M10</f>
        <v>970.47142620506872</v>
      </c>
      <c r="N9" s="15"/>
      <c r="O9" s="15"/>
      <c r="P9" s="15"/>
      <c r="Q9" s="34">
        <f t="shared" ref="Q9:Q14" si="1">IF(L9=0,0,G9/L9*1000)</f>
        <v>970.47142620506872</v>
      </c>
      <c r="R9" s="16">
        <v>1</v>
      </c>
      <c r="S9" s="17"/>
      <c r="T9" s="17"/>
      <c r="U9" s="17"/>
      <c r="V9" s="18">
        <f t="shared" ref="V9:V15" si="2">IF(C9=0,0,G9/$C9)</f>
        <v>1</v>
      </c>
    </row>
    <row r="10" spans="1:22" s="10" customFormat="1" ht="21" customHeight="1">
      <c r="A10" s="19"/>
      <c r="B10" s="20"/>
      <c r="C10" s="21">
        <f>D10+E10+F10+G10</f>
        <v>5.8587360000000004</v>
      </c>
      <c r="D10" s="21">
        <f>D15-D12</f>
        <v>0</v>
      </c>
      <c r="E10" s="21">
        <f>E15-E12</f>
        <v>0</v>
      </c>
      <c r="F10" s="21">
        <f>F15-F12</f>
        <v>0</v>
      </c>
      <c r="G10" s="21">
        <f>G9</f>
        <v>5.8587360000000004</v>
      </c>
      <c r="H10" s="21">
        <f>I10+J10+K10+L10</f>
        <v>6.0369999999999999</v>
      </c>
      <c r="I10" s="21">
        <f>I9</f>
        <v>0</v>
      </c>
      <c r="J10" s="21">
        <f>J9</f>
        <v>0</v>
      </c>
      <c r="K10" s="21">
        <f>K9</f>
        <v>0</v>
      </c>
      <c r="L10" s="21">
        <f>L15-L12</f>
        <v>6.0369999999999999</v>
      </c>
      <c r="M10" s="35">
        <f t="shared" ref="M10:M12" si="3">IF(H10=0,0,C10/H10*1000)</f>
        <v>970.47142620506872</v>
      </c>
      <c r="N10" s="22">
        <v>0</v>
      </c>
      <c r="O10" s="22">
        <v>0</v>
      </c>
      <c r="P10" s="22">
        <v>0</v>
      </c>
      <c r="Q10" s="35">
        <f t="shared" si="1"/>
        <v>970.47142620506872</v>
      </c>
      <c r="R10" s="23">
        <v>1</v>
      </c>
      <c r="S10" s="24"/>
      <c r="T10" s="24"/>
      <c r="U10" s="24"/>
      <c r="V10" s="25">
        <f t="shared" si="2"/>
        <v>1</v>
      </c>
    </row>
    <row r="11" spans="1:22" s="10" customFormat="1" ht="21" customHeight="1">
      <c r="A11" s="19" t="s">
        <v>11</v>
      </c>
      <c r="B11" s="20" t="s">
        <v>7</v>
      </c>
      <c r="C11" s="21">
        <f>G11+F11+E11+D11</f>
        <v>0</v>
      </c>
      <c r="D11" s="21"/>
      <c r="E11" s="21"/>
      <c r="F11" s="21"/>
      <c r="G11" s="26"/>
      <c r="H11" s="21">
        <f>L11+K11+J11+I11</f>
        <v>0</v>
      </c>
      <c r="I11" s="21"/>
      <c r="J11" s="21"/>
      <c r="K11" s="21"/>
      <c r="L11" s="26"/>
      <c r="M11" s="35">
        <f t="shared" si="3"/>
        <v>0</v>
      </c>
      <c r="N11" s="22"/>
      <c r="O11" s="22"/>
      <c r="P11" s="22"/>
      <c r="Q11" s="35">
        <f t="shared" si="1"/>
        <v>0</v>
      </c>
      <c r="R11" s="23"/>
      <c r="S11" s="24"/>
      <c r="T11" s="24"/>
      <c r="U11" s="24"/>
      <c r="V11" s="25">
        <f t="shared" si="2"/>
        <v>0</v>
      </c>
    </row>
    <row r="12" spans="1:22" s="3" customFormat="1" ht="21" customHeight="1">
      <c r="A12" s="27" t="s">
        <v>12</v>
      </c>
      <c r="B12" s="28" t="s">
        <v>8</v>
      </c>
      <c r="C12" s="29">
        <f>G12+F12+E12+D12</f>
        <v>3.2337740000000004</v>
      </c>
      <c r="D12" s="29">
        <v>0</v>
      </c>
      <c r="E12" s="29">
        <v>0</v>
      </c>
      <c r="F12" s="29">
        <v>0</v>
      </c>
      <c r="G12" s="29">
        <f>G13+G14</f>
        <v>3.2337740000000004</v>
      </c>
      <c r="H12" s="29">
        <f>L12+K12+J12+I12</f>
        <v>1.4630000000000001</v>
      </c>
      <c r="I12" s="29">
        <v>0</v>
      </c>
      <c r="J12" s="29">
        <v>0</v>
      </c>
      <c r="K12" s="29">
        <v>0</v>
      </c>
      <c r="L12" s="29">
        <f>L13+L14</f>
        <v>1.4630000000000001</v>
      </c>
      <c r="M12" s="36">
        <f t="shared" si="3"/>
        <v>2210.371838687628</v>
      </c>
      <c r="N12" s="37">
        <v>0</v>
      </c>
      <c r="O12" s="37">
        <v>0</v>
      </c>
      <c r="P12" s="37">
        <v>0</v>
      </c>
      <c r="Q12" s="36">
        <f t="shared" si="1"/>
        <v>2210.371838687628</v>
      </c>
      <c r="R12" s="30">
        <v>1</v>
      </c>
      <c r="S12" s="31">
        <f>IF(C12=0,0,D12/$C12)</f>
        <v>0</v>
      </c>
      <c r="T12" s="31">
        <f>IF(C12=0,0,E12/$C12)</f>
        <v>0</v>
      </c>
      <c r="U12" s="31">
        <f>IF(C12=0,0,F12/$C12)</f>
        <v>0</v>
      </c>
      <c r="V12" s="32">
        <f t="shared" si="2"/>
        <v>1</v>
      </c>
    </row>
    <row r="13" spans="1:22" s="10" customFormat="1" ht="21" customHeight="1">
      <c r="A13" s="19" t="s">
        <v>14</v>
      </c>
      <c r="B13" s="20" t="s">
        <v>6</v>
      </c>
      <c r="C13" s="21">
        <f>G13+F13+E13+D13</f>
        <v>0.13884100000000002</v>
      </c>
      <c r="D13" s="21">
        <v>0</v>
      </c>
      <c r="E13" s="21">
        <v>0</v>
      </c>
      <c r="F13" s="21">
        <v>0</v>
      </c>
      <c r="G13" s="26">
        <f>138.841/1000</f>
        <v>0.13884100000000002</v>
      </c>
      <c r="H13" s="21">
        <v>0.14299999999999999</v>
      </c>
      <c r="I13" s="21">
        <v>0</v>
      </c>
      <c r="J13" s="21">
        <v>0</v>
      </c>
      <c r="K13" s="21">
        <v>0</v>
      </c>
      <c r="L13" s="26">
        <v>0.14299999999999999</v>
      </c>
      <c r="M13" s="35">
        <f>IF(H13=0,0,C13/H13*1000)</f>
        <v>970.91608391608406</v>
      </c>
      <c r="N13" s="37">
        <v>0</v>
      </c>
      <c r="O13" s="37">
        <v>0</v>
      </c>
      <c r="P13" s="37">
        <v>0</v>
      </c>
      <c r="Q13" s="35">
        <f>IF(L13=0,0,G13/L13*1000)</f>
        <v>970.91608391608406</v>
      </c>
      <c r="R13" s="23">
        <v>1</v>
      </c>
      <c r="S13" s="24">
        <f>IF(C13=0,0,D13/$C13)</f>
        <v>0</v>
      </c>
      <c r="T13" s="24">
        <f>IF(C13=0,0,E13/$C13)</f>
        <v>0</v>
      </c>
      <c r="U13" s="24">
        <f>IF(C13=0,0,F13/$C13)</f>
        <v>0</v>
      </c>
      <c r="V13" s="25">
        <f t="shared" si="2"/>
        <v>1</v>
      </c>
    </row>
    <row r="14" spans="1:22" s="10" customFormat="1" ht="21" customHeight="1">
      <c r="A14" s="19" t="s">
        <v>15</v>
      </c>
      <c r="B14" s="20" t="s">
        <v>5</v>
      </c>
      <c r="C14" s="21">
        <f>G14+F14+E14+D14</f>
        <v>3.0949330000000002</v>
      </c>
      <c r="D14" s="21">
        <v>0</v>
      </c>
      <c r="E14" s="21">
        <v>0</v>
      </c>
      <c r="F14" s="21">
        <v>0</v>
      </c>
      <c r="G14" s="26">
        <f>3094.933/1000</f>
        <v>3.0949330000000002</v>
      </c>
      <c r="H14" s="21">
        <f>L14+K14+J14+I14</f>
        <v>1.32</v>
      </c>
      <c r="I14" s="21">
        <v>0</v>
      </c>
      <c r="J14" s="21">
        <v>0</v>
      </c>
      <c r="K14" s="21">
        <v>0</v>
      </c>
      <c r="L14" s="26">
        <v>1.32</v>
      </c>
      <c r="M14" s="35">
        <f>IF(H14=0,0,C14/H14*1000)</f>
        <v>2344.6462121212121</v>
      </c>
      <c r="N14" s="22">
        <v>0</v>
      </c>
      <c r="O14" s="22">
        <v>0</v>
      </c>
      <c r="P14" s="22">
        <v>0</v>
      </c>
      <c r="Q14" s="35">
        <f t="shared" si="1"/>
        <v>2344.6462121212121</v>
      </c>
      <c r="R14" s="23">
        <v>1</v>
      </c>
      <c r="S14" s="24">
        <f>IF(C14=0,0,D14/$C14)</f>
        <v>0</v>
      </c>
      <c r="T14" s="24">
        <f>IF(C14=0,0,E14/$C14)</f>
        <v>0</v>
      </c>
      <c r="U14" s="24">
        <f>IF(C14=0,0,F14/$C14)</f>
        <v>0</v>
      </c>
      <c r="V14" s="25">
        <f t="shared" si="2"/>
        <v>1</v>
      </c>
    </row>
    <row r="15" spans="1:22" s="3" customFormat="1" ht="21" customHeight="1" thickBot="1">
      <c r="A15" s="38" t="s">
        <v>13</v>
      </c>
      <c r="B15" s="39" t="s">
        <v>9</v>
      </c>
      <c r="C15" s="40">
        <f>C9+C11+C12</f>
        <v>9.0925100000000008</v>
      </c>
      <c r="D15" s="40">
        <f>D9+D11+D12</f>
        <v>0</v>
      </c>
      <c r="E15" s="40">
        <f>E9+E11+E12</f>
        <v>0</v>
      </c>
      <c r="F15" s="40">
        <f>F9+F11+F12</f>
        <v>0</v>
      </c>
      <c r="G15" s="41">
        <f>9092.51/1000</f>
        <v>9.0925100000000008</v>
      </c>
      <c r="H15" s="42">
        <f>SUM(I15:L15)</f>
        <v>7.5</v>
      </c>
      <c r="I15" s="40">
        <f>I9+I11+I12</f>
        <v>0</v>
      </c>
      <c r="J15" s="40">
        <f>J9+J11+J12</f>
        <v>0</v>
      </c>
      <c r="K15" s="40">
        <f>K9+K11+K12</f>
        <v>0</v>
      </c>
      <c r="L15" s="41">
        <v>7.5</v>
      </c>
      <c r="M15" s="43">
        <f>IF(H15=0,0,C15/H15*1000)</f>
        <v>1212.3346666666669</v>
      </c>
      <c r="N15" s="44">
        <v>0</v>
      </c>
      <c r="O15" s="44">
        <v>0</v>
      </c>
      <c r="P15" s="44">
        <v>0</v>
      </c>
      <c r="Q15" s="43">
        <f>G15/L15*1000</f>
        <v>1212.3346666666669</v>
      </c>
      <c r="R15" s="45">
        <v>1</v>
      </c>
      <c r="S15" s="46">
        <f>IF(C15=0,0,D15/$C15)</f>
        <v>0</v>
      </c>
      <c r="T15" s="46">
        <f>IF(C15=0,0,E15/$C15)</f>
        <v>0</v>
      </c>
      <c r="U15" s="46">
        <f>IF(C15=0,0,F15/$C15)</f>
        <v>0</v>
      </c>
      <c r="V15" s="47">
        <f t="shared" si="2"/>
        <v>1</v>
      </c>
    </row>
    <row r="16" spans="1:22" ht="8.25" customHeight="1">
      <c r="C16" s="48"/>
      <c r="F16" s="49"/>
    </row>
    <row r="17" spans="2:25" ht="15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75"/>
      <c r="M17" s="75"/>
      <c r="N17" s="76"/>
      <c r="O17" s="76"/>
      <c r="P17" s="76"/>
      <c r="Q17" s="76"/>
      <c r="R17" s="76"/>
      <c r="S17" s="76"/>
      <c r="T17" s="77"/>
    </row>
    <row r="18" spans="2:25" ht="19.5" customHeight="1">
      <c r="B18" s="84" t="s">
        <v>45</v>
      </c>
      <c r="C18" s="84"/>
      <c r="D18" s="84"/>
      <c r="E18" s="84"/>
      <c r="F18" s="84"/>
      <c r="G18" s="84"/>
      <c r="H18" s="84"/>
      <c r="I18" s="84"/>
      <c r="J18" s="84"/>
      <c r="K18" s="84"/>
      <c r="L18" s="76"/>
      <c r="M18" s="76"/>
      <c r="N18" s="76"/>
      <c r="O18" s="76"/>
      <c r="P18" s="76"/>
      <c r="Q18" s="76"/>
      <c r="R18" s="76"/>
      <c r="T18" s="78" t="s">
        <v>46</v>
      </c>
      <c r="U18" s="78"/>
    </row>
    <row r="19" spans="2:25" ht="26.25" customHeight="1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4"/>
      <c r="M19" s="74"/>
    </row>
    <row r="20" spans="2:25" ht="12.75" customHeight="1">
      <c r="B20" s="50"/>
      <c r="C20" s="80"/>
      <c r="D20" s="80"/>
      <c r="E20" s="52"/>
      <c r="F20" s="51"/>
      <c r="G20" s="51"/>
      <c r="H20" s="51"/>
      <c r="I20" s="51"/>
      <c r="R20" s="53"/>
    </row>
    <row r="21" spans="2:25" ht="12.75" customHeight="1">
      <c r="B21" s="50"/>
      <c r="C21" s="54"/>
      <c r="D21" s="54"/>
      <c r="E21" s="52"/>
      <c r="F21" s="51"/>
      <c r="G21" s="51"/>
      <c r="H21" s="51"/>
      <c r="I21" s="51"/>
      <c r="R21" s="53"/>
    </row>
    <row r="22" spans="2:25" ht="12.75" hidden="1" customHeight="1">
      <c r="B22" s="50"/>
      <c r="C22" s="79"/>
      <c r="D22" s="79"/>
      <c r="E22" s="57"/>
      <c r="F22" s="124"/>
      <c r="G22" s="124"/>
      <c r="H22" s="124"/>
      <c r="I22" s="124"/>
      <c r="J22" s="57"/>
      <c r="K22" s="57"/>
      <c r="L22" s="57"/>
      <c r="N22" s="54"/>
      <c r="O22" s="54"/>
      <c r="P22" s="1" t="s">
        <v>43</v>
      </c>
      <c r="Q22" s="51"/>
      <c r="R22" s="53"/>
      <c r="S22" s="51"/>
      <c r="T22" s="51"/>
      <c r="U22" s="1" t="s">
        <v>43</v>
      </c>
    </row>
    <row r="23" spans="2:25" ht="12.75" hidden="1" customHeight="1">
      <c r="B23" s="50"/>
      <c r="C23" s="70"/>
      <c r="D23" s="70"/>
      <c r="E23" s="70"/>
      <c r="F23" s="70"/>
      <c r="G23" s="124"/>
      <c r="H23" s="70"/>
      <c r="I23" s="70"/>
      <c r="J23" s="70"/>
      <c r="K23" s="70"/>
      <c r="L23" s="70"/>
      <c r="N23" s="85" t="s">
        <v>35</v>
      </c>
      <c r="O23" s="89"/>
      <c r="P23" s="89"/>
      <c r="Q23" s="90"/>
      <c r="R23" s="53"/>
      <c r="S23" s="88" t="s">
        <v>36</v>
      </c>
      <c r="T23" s="88"/>
      <c r="U23" s="88"/>
      <c r="V23" s="88"/>
      <c r="W23" s="88"/>
      <c r="X23" s="88"/>
      <c r="Y23" s="70"/>
    </row>
    <row r="24" spans="2:25" ht="27.75" hidden="1" customHeight="1">
      <c r="B24" s="50"/>
      <c r="C24" s="70"/>
      <c r="D24" s="70"/>
      <c r="E24" s="70"/>
      <c r="F24" s="125"/>
      <c r="G24" s="56"/>
      <c r="H24" s="70"/>
      <c r="I24" s="70"/>
      <c r="J24" s="70"/>
      <c r="K24" s="125"/>
      <c r="L24" s="125"/>
      <c r="N24" s="82" t="s">
        <v>42</v>
      </c>
      <c r="O24" s="83"/>
      <c r="P24" s="83"/>
      <c r="Q24" s="55">
        <v>5858.7359999999999</v>
      </c>
      <c r="R24" s="53"/>
      <c r="S24" s="119" t="s">
        <v>37</v>
      </c>
      <c r="T24" s="119"/>
      <c r="U24" s="119"/>
      <c r="V24" s="55">
        <f>L15-U31-U41</f>
        <v>6.0369999999999999</v>
      </c>
      <c r="W24" s="72"/>
      <c r="X24" s="72"/>
      <c r="Y24" s="71"/>
    </row>
    <row r="25" spans="2:25" ht="13.95" hidden="1" customHeight="1">
      <c r="B25" s="57"/>
      <c r="C25" s="126"/>
      <c r="D25" s="127"/>
      <c r="E25" s="127"/>
      <c r="F25" s="127"/>
      <c r="G25" s="57"/>
      <c r="H25" s="126"/>
      <c r="I25" s="126"/>
      <c r="J25" s="126"/>
      <c r="K25" s="126"/>
      <c r="L25" s="57"/>
      <c r="N25" s="58" t="s">
        <v>6</v>
      </c>
      <c r="O25" s="59"/>
      <c r="P25" s="60"/>
      <c r="Q25" s="61"/>
      <c r="S25" s="58" t="s">
        <v>6</v>
      </c>
      <c r="T25" s="62"/>
      <c r="U25" s="62"/>
      <c r="V25" s="63"/>
    </row>
    <row r="26" spans="2:25" hidden="1">
      <c r="B26" s="57"/>
      <c r="C26" s="130"/>
      <c r="D26" s="130"/>
      <c r="E26" s="131"/>
      <c r="F26" s="131"/>
      <c r="G26" s="57"/>
      <c r="H26" s="130"/>
      <c r="I26" s="130"/>
      <c r="J26" s="132"/>
      <c r="K26" s="132"/>
      <c r="L26" s="57"/>
      <c r="N26" s="86" t="s">
        <v>23</v>
      </c>
      <c r="O26" s="87"/>
      <c r="P26" s="114">
        <v>95.911000000000001</v>
      </c>
      <c r="Q26" s="115"/>
      <c r="S26" s="120" t="s">
        <v>23</v>
      </c>
      <c r="T26" s="120"/>
      <c r="U26" s="108">
        <v>0.08</v>
      </c>
      <c r="V26" s="109"/>
    </row>
    <row r="27" spans="2:25" hidden="1">
      <c r="C27" s="130"/>
      <c r="D27" s="130"/>
      <c r="E27" s="132"/>
      <c r="F27" s="132"/>
      <c r="G27" s="57"/>
      <c r="H27" s="130"/>
      <c r="I27" s="130"/>
      <c r="J27" s="132"/>
      <c r="K27" s="132"/>
      <c r="L27" s="57"/>
      <c r="N27" s="86" t="s">
        <v>24</v>
      </c>
      <c r="O27" s="87"/>
      <c r="P27" s="114">
        <v>2.4220000000000002</v>
      </c>
      <c r="Q27" s="115"/>
      <c r="S27" s="81" t="s">
        <v>24</v>
      </c>
      <c r="T27" s="81"/>
      <c r="U27" s="108">
        <v>5.0000000000000001E-3</v>
      </c>
      <c r="V27" s="109"/>
    </row>
    <row r="28" spans="2:25" ht="13.95" hidden="1" customHeight="1">
      <c r="C28" s="130"/>
      <c r="D28" s="130"/>
      <c r="E28" s="131"/>
      <c r="F28" s="131"/>
      <c r="G28" s="57"/>
      <c r="H28" s="130"/>
      <c r="I28" s="130"/>
      <c r="J28" s="132"/>
      <c r="K28" s="132"/>
      <c r="L28" s="57"/>
      <c r="N28" s="86" t="s">
        <v>25</v>
      </c>
      <c r="O28" s="87"/>
      <c r="P28" s="114">
        <v>0.90800000000000003</v>
      </c>
      <c r="Q28" s="115"/>
      <c r="S28" s="81" t="s">
        <v>25</v>
      </c>
      <c r="T28" s="81"/>
      <c r="U28" s="108">
        <v>5.0000000000000001E-3</v>
      </c>
      <c r="V28" s="109"/>
    </row>
    <row r="29" spans="2:25" ht="19.5" hidden="1" customHeight="1">
      <c r="C29" s="130"/>
      <c r="D29" s="130"/>
      <c r="E29" s="131"/>
      <c r="F29" s="131"/>
      <c r="G29" s="57"/>
      <c r="H29" s="130"/>
      <c r="I29" s="130"/>
      <c r="J29" s="132"/>
      <c r="K29" s="132"/>
      <c r="L29" s="57"/>
      <c r="N29" s="86" t="s">
        <v>26</v>
      </c>
      <c r="O29" s="87"/>
      <c r="P29" s="114">
        <v>30</v>
      </c>
      <c r="Q29" s="115"/>
      <c r="S29" s="81" t="s">
        <v>26</v>
      </c>
      <c r="T29" s="81"/>
      <c r="U29" s="108">
        <v>3.7999999999999999E-2</v>
      </c>
      <c r="V29" s="109"/>
    </row>
    <row r="30" spans="2:25" ht="13.95" hidden="1" customHeight="1">
      <c r="C30" s="130"/>
      <c r="D30" s="130"/>
      <c r="E30" s="131"/>
      <c r="F30" s="131"/>
      <c r="G30" s="57"/>
      <c r="H30" s="130"/>
      <c r="I30" s="130"/>
      <c r="J30" s="132"/>
      <c r="K30" s="132"/>
      <c r="L30" s="57"/>
      <c r="N30" s="86" t="s">
        <v>32</v>
      </c>
      <c r="O30" s="87"/>
      <c r="P30" s="114">
        <v>9.6</v>
      </c>
      <c r="Q30" s="115"/>
      <c r="S30" s="81" t="s">
        <v>32</v>
      </c>
      <c r="T30" s="81"/>
      <c r="U30" s="108">
        <v>1.4999999999999999E-2</v>
      </c>
      <c r="V30" s="109"/>
    </row>
    <row r="31" spans="2:25" ht="13.95" hidden="1" customHeight="1">
      <c r="C31" s="130"/>
      <c r="D31" s="130"/>
      <c r="E31" s="133"/>
      <c r="F31" s="133"/>
      <c r="G31" s="57"/>
      <c r="H31" s="130"/>
      <c r="I31" s="130"/>
      <c r="J31" s="133"/>
      <c r="K31" s="133"/>
      <c r="L31" s="57"/>
      <c r="N31" s="64" t="s">
        <v>34</v>
      </c>
      <c r="O31" s="65"/>
      <c r="P31" s="122">
        <f>SUM(P26:P30)</f>
        <v>138.84099999999998</v>
      </c>
      <c r="Q31" s="123"/>
      <c r="S31" s="112" t="s">
        <v>34</v>
      </c>
      <c r="T31" s="113"/>
      <c r="U31" s="110">
        <f>SUM(U26:U30)</f>
        <v>0.14300000000000002</v>
      </c>
      <c r="V31" s="111"/>
    </row>
    <row r="32" spans="2:25" ht="15" hidden="1" customHeight="1">
      <c r="C32" s="126"/>
      <c r="D32" s="126"/>
      <c r="E32" s="126"/>
      <c r="F32" s="126"/>
      <c r="G32" s="57"/>
      <c r="H32" s="128"/>
      <c r="I32" s="128"/>
      <c r="J32" s="128"/>
      <c r="K32" s="128"/>
      <c r="L32" s="57"/>
      <c r="N32" s="66" t="s">
        <v>8</v>
      </c>
      <c r="O32" s="67"/>
      <c r="P32" s="67"/>
      <c r="Q32" s="68"/>
      <c r="S32" s="66" t="s">
        <v>8</v>
      </c>
      <c r="T32" s="67"/>
      <c r="U32" s="67"/>
      <c r="V32" s="68"/>
    </row>
    <row r="33" spans="3:22" ht="13.95" hidden="1" customHeight="1">
      <c r="C33" s="130"/>
      <c r="D33" s="130"/>
      <c r="E33" s="131"/>
      <c r="F33" s="131"/>
      <c r="G33" s="57"/>
      <c r="H33" s="130"/>
      <c r="I33" s="130"/>
      <c r="J33" s="132"/>
      <c r="K33" s="132"/>
      <c r="L33" s="57"/>
      <c r="N33" s="112" t="s">
        <v>27</v>
      </c>
      <c r="O33" s="116"/>
      <c r="P33" s="117">
        <v>689.2</v>
      </c>
      <c r="Q33" s="117"/>
      <c r="R33" s="69"/>
      <c r="S33" s="81" t="s">
        <v>27</v>
      </c>
      <c r="T33" s="81"/>
      <c r="U33" s="108">
        <v>0.23</v>
      </c>
      <c r="V33" s="109"/>
    </row>
    <row r="34" spans="3:22" ht="13.95" hidden="1" customHeight="1">
      <c r="C34" s="130"/>
      <c r="D34" s="130"/>
      <c r="E34" s="131"/>
      <c r="F34" s="131"/>
      <c r="G34" s="57"/>
      <c r="H34" s="130"/>
      <c r="I34" s="130"/>
      <c r="J34" s="132"/>
      <c r="K34" s="132"/>
      <c r="L34" s="57"/>
      <c r="N34" s="112" t="s">
        <v>28</v>
      </c>
      <c r="O34" s="116"/>
      <c r="P34" s="117">
        <v>1216</v>
      </c>
      <c r="Q34" s="117"/>
      <c r="S34" s="81" t="s">
        <v>28</v>
      </c>
      <c r="T34" s="81"/>
      <c r="U34" s="108">
        <v>0.3</v>
      </c>
      <c r="V34" s="109"/>
    </row>
    <row r="35" spans="3:22" ht="13.95" hidden="1" customHeight="1">
      <c r="C35" s="130"/>
      <c r="D35" s="130"/>
      <c r="E35" s="131"/>
      <c r="F35" s="131"/>
      <c r="G35" s="57"/>
      <c r="H35" s="130"/>
      <c r="I35" s="130"/>
      <c r="J35" s="132"/>
      <c r="K35" s="132"/>
      <c r="L35" s="57"/>
      <c r="N35" s="112" t="s">
        <v>29</v>
      </c>
      <c r="O35" s="116"/>
      <c r="P35" s="117">
        <v>22.74</v>
      </c>
      <c r="Q35" s="117"/>
      <c r="S35" s="81" t="s">
        <v>29</v>
      </c>
      <c r="T35" s="81"/>
      <c r="U35" s="108">
        <v>3.2000000000000001E-2</v>
      </c>
      <c r="V35" s="109"/>
    </row>
    <row r="36" spans="3:22" ht="13.95" hidden="1" customHeight="1">
      <c r="C36" s="130"/>
      <c r="D36" s="130"/>
      <c r="E36" s="131"/>
      <c r="F36" s="131"/>
      <c r="G36" s="57"/>
      <c r="H36" s="130"/>
      <c r="I36" s="130"/>
      <c r="J36" s="132"/>
      <c r="K36" s="132"/>
      <c r="L36" s="57"/>
      <c r="N36" s="112" t="s">
        <v>30</v>
      </c>
      <c r="O36" s="116"/>
      <c r="P36" s="114">
        <v>26.29</v>
      </c>
      <c r="Q36" s="115"/>
      <c r="S36" s="81" t="s">
        <v>30</v>
      </c>
      <c r="T36" s="81"/>
      <c r="U36" s="108">
        <v>0.05</v>
      </c>
      <c r="V36" s="109"/>
    </row>
    <row r="37" spans="3:22" ht="13.95" hidden="1" customHeight="1">
      <c r="C37" s="130"/>
      <c r="D37" s="130"/>
      <c r="E37" s="131"/>
      <c r="F37" s="131"/>
      <c r="G37" s="57"/>
      <c r="H37" s="130"/>
      <c r="I37" s="130"/>
      <c r="J37" s="132"/>
      <c r="K37" s="132"/>
      <c r="L37" s="57"/>
      <c r="N37" s="112" t="s">
        <v>31</v>
      </c>
      <c r="O37" s="116"/>
      <c r="P37" s="117">
        <v>8.59</v>
      </c>
      <c r="Q37" s="117"/>
      <c r="S37" s="81" t="s">
        <v>31</v>
      </c>
      <c r="T37" s="81"/>
      <c r="U37" s="108">
        <v>0.05</v>
      </c>
      <c r="V37" s="109"/>
    </row>
    <row r="38" spans="3:22" ht="19.5" hidden="1" customHeight="1">
      <c r="C38" s="130"/>
      <c r="D38" s="130"/>
      <c r="E38" s="131"/>
      <c r="F38" s="131"/>
      <c r="G38" s="57"/>
      <c r="H38" s="130"/>
      <c r="I38" s="130"/>
      <c r="J38" s="132"/>
      <c r="K38" s="132"/>
      <c r="L38" s="57"/>
      <c r="N38" s="81" t="s">
        <v>39</v>
      </c>
      <c r="O38" s="81"/>
      <c r="P38" s="117">
        <v>0</v>
      </c>
      <c r="Q38" s="117"/>
      <c r="S38" s="81" t="s">
        <v>39</v>
      </c>
      <c r="T38" s="81"/>
      <c r="U38" s="108">
        <v>0</v>
      </c>
      <c r="V38" s="109"/>
    </row>
    <row r="39" spans="3:22" ht="24.75" hidden="1" customHeight="1">
      <c r="C39" s="130"/>
      <c r="D39" s="130"/>
      <c r="E39" s="131"/>
      <c r="F39" s="131"/>
      <c r="G39" s="57"/>
      <c r="H39" s="130"/>
      <c r="I39" s="130"/>
      <c r="J39" s="132"/>
      <c r="K39" s="132"/>
      <c r="L39" s="57"/>
      <c r="N39" s="81" t="s">
        <v>41</v>
      </c>
      <c r="O39" s="81"/>
      <c r="P39" s="117">
        <v>350</v>
      </c>
      <c r="Q39" s="117"/>
      <c r="S39" s="81" t="s">
        <v>41</v>
      </c>
      <c r="T39" s="81"/>
      <c r="U39" s="108">
        <v>0.05</v>
      </c>
      <c r="V39" s="109"/>
    </row>
    <row r="40" spans="3:22" ht="13.95" hidden="1" customHeight="1">
      <c r="C40" s="130"/>
      <c r="D40" s="130"/>
      <c r="E40" s="131"/>
      <c r="F40" s="131"/>
      <c r="G40" s="57"/>
      <c r="H40" s="130"/>
      <c r="I40" s="130"/>
      <c r="J40" s="132"/>
      <c r="K40" s="132"/>
      <c r="L40" s="57"/>
      <c r="N40" s="81" t="s">
        <v>40</v>
      </c>
      <c r="O40" s="81"/>
      <c r="P40" s="117">
        <v>782.11300000000006</v>
      </c>
      <c r="Q40" s="117"/>
      <c r="S40" s="81" t="s">
        <v>40</v>
      </c>
      <c r="T40" s="81"/>
      <c r="U40" s="108">
        <v>0.60799999999999998</v>
      </c>
      <c r="V40" s="109"/>
    </row>
    <row r="41" spans="3:22" ht="18.75" hidden="1" customHeight="1">
      <c r="C41" s="130"/>
      <c r="D41" s="130"/>
      <c r="E41" s="125"/>
      <c r="F41" s="125"/>
      <c r="G41" s="129"/>
      <c r="H41" s="130"/>
      <c r="I41" s="130"/>
      <c r="J41" s="125"/>
      <c r="K41" s="125"/>
      <c r="L41" s="57"/>
      <c r="N41" s="64" t="s">
        <v>33</v>
      </c>
      <c r="O41" s="65"/>
      <c r="P41" s="118">
        <f>P33+P34+P35+P36+P37+P38+P39+P40</f>
        <v>3094.933</v>
      </c>
      <c r="Q41" s="118"/>
      <c r="S41" s="112" t="s">
        <v>33</v>
      </c>
      <c r="T41" s="113"/>
      <c r="U41" s="121">
        <f>SUM(U33:U40)</f>
        <v>1.3200000000000003</v>
      </c>
      <c r="V41" s="121"/>
    </row>
    <row r="42" spans="3:22" ht="13.95" hidden="1" customHeight="1">
      <c r="C42" s="126"/>
      <c r="D42" s="126"/>
      <c r="E42" s="134"/>
      <c r="F42" s="134"/>
      <c r="G42" s="57"/>
      <c r="H42" s="126"/>
      <c r="I42" s="126"/>
      <c r="J42" s="133"/>
      <c r="K42" s="133"/>
      <c r="L42" s="57"/>
      <c r="N42" s="105" t="s">
        <v>9</v>
      </c>
      <c r="O42" s="105"/>
      <c r="P42" s="106">
        <f>Q24+P31+P41</f>
        <v>9092.51</v>
      </c>
      <c r="Q42" s="107"/>
      <c r="R42" s="69"/>
      <c r="S42" s="105" t="s">
        <v>9</v>
      </c>
      <c r="T42" s="105"/>
      <c r="U42" s="121">
        <f>V24+U31+U41</f>
        <v>7.5</v>
      </c>
      <c r="V42" s="121"/>
    </row>
  </sheetData>
  <mergeCells count="77">
    <mergeCell ref="P34:Q34"/>
    <mergeCell ref="N35:O35"/>
    <mergeCell ref="P35:Q35"/>
    <mergeCell ref="S40:T40"/>
    <mergeCell ref="U40:V40"/>
    <mergeCell ref="S36:T36"/>
    <mergeCell ref="U36:V36"/>
    <mergeCell ref="S37:T37"/>
    <mergeCell ref="U37:V37"/>
    <mergeCell ref="S38:T38"/>
    <mergeCell ref="U38:V38"/>
    <mergeCell ref="N39:O39"/>
    <mergeCell ref="P39:Q39"/>
    <mergeCell ref="S39:T39"/>
    <mergeCell ref="U39:V39"/>
    <mergeCell ref="P36:Q36"/>
    <mergeCell ref="P37:Q37"/>
    <mergeCell ref="P38:Q38"/>
    <mergeCell ref="S33:T33"/>
    <mergeCell ref="U33:V33"/>
    <mergeCell ref="S34:T34"/>
    <mergeCell ref="U34:V34"/>
    <mergeCell ref="S35:T35"/>
    <mergeCell ref="U35:V35"/>
    <mergeCell ref="U28:V28"/>
    <mergeCell ref="S29:T29"/>
    <mergeCell ref="U29:V29"/>
    <mergeCell ref="S30:T30"/>
    <mergeCell ref="U30:V30"/>
    <mergeCell ref="S31:T31"/>
    <mergeCell ref="U31:V31"/>
    <mergeCell ref="P42:Q42"/>
    <mergeCell ref="S24:U24"/>
    <mergeCell ref="S26:T26"/>
    <mergeCell ref="U26:V26"/>
    <mergeCell ref="S27:T27"/>
    <mergeCell ref="U27:V27"/>
    <mergeCell ref="S28:T28"/>
    <mergeCell ref="P40:Q40"/>
    <mergeCell ref="P41:Q41"/>
    <mergeCell ref="P27:Q27"/>
    <mergeCell ref="P28:Q28"/>
    <mergeCell ref="S41:T41"/>
    <mergeCell ref="U41:V41"/>
    <mergeCell ref="S42:T42"/>
    <mergeCell ref="U42:V42"/>
    <mergeCell ref="N24:P24"/>
    <mergeCell ref="P26:Q26"/>
    <mergeCell ref="P33:Q33"/>
    <mergeCell ref="N29:O29"/>
    <mergeCell ref="P29:Q29"/>
    <mergeCell ref="N30:O30"/>
    <mergeCell ref="P30:Q30"/>
    <mergeCell ref="P31:Q31"/>
    <mergeCell ref="N40:O40"/>
    <mergeCell ref="N36:O36"/>
    <mergeCell ref="N37:O37"/>
    <mergeCell ref="N38:O38"/>
    <mergeCell ref="N33:O33"/>
    <mergeCell ref="N42:O42"/>
    <mergeCell ref="N34:O34"/>
    <mergeCell ref="N28:O28"/>
    <mergeCell ref="S23:X23"/>
    <mergeCell ref="N23:Q23"/>
    <mergeCell ref="N26:O26"/>
    <mergeCell ref="A3:V3"/>
    <mergeCell ref="C5:G5"/>
    <mergeCell ref="H5:L5"/>
    <mergeCell ref="R5:V5"/>
    <mergeCell ref="M5:Q5"/>
    <mergeCell ref="A8:V8"/>
    <mergeCell ref="B5:B6"/>
    <mergeCell ref="A5:A6"/>
    <mergeCell ref="N27:O27"/>
    <mergeCell ref="C20:D20"/>
    <mergeCell ref="B17:K17"/>
    <mergeCell ref="B18:K18"/>
  </mergeCells>
  <phoneticPr fontId="0" type="noConversion"/>
  <printOptions horizontalCentered="1"/>
  <pageMargins left="0.55118110236220474" right="0.39370078740157483" top="0.98425196850393704" bottom="0.39370078740157483" header="0" footer="0"/>
  <pageSetup paperSize="9" scale="53" orientation="landscape" blackAndWhite="1" r:id="rId1"/>
  <headerFooter alignWithMargins="0">
    <oddFooter>&amp;L&amp;"Tahoma,обычный"Исп. Сирук Н.А.
(3919)22-31-00*42-91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>ОАО "Кузбассэнерго"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ОТР</dc:creator>
  <cp:lastModifiedBy>Сирук Н.А.</cp:lastModifiedBy>
  <cp:lastPrinted>2018-03-23T10:02:13Z</cp:lastPrinted>
  <dcterms:created xsi:type="dcterms:W3CDTF">1997-11-24T01:49:12Z</dcterms:created>
  <dcterms:modified xsi:type="dcterms:W3CDTF">2019-04-16T10:52:17Z</dcterms:modified>
</cp:coreProperties>
</file>