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d siruk\ПЭУ, РЭК\для ИНФО\2019\Плановые показатели и тарифы\"/>
    </mc:Choice>
  </mc:AlternateContent>
  <bookViews>
    <workbookView xWindow="-12" yWindow="0" windowWidth="19032" windowHeight="12828"/>
  </bookViews>
  <sheets>
    <sheet name="на 2019" sheetId="5" r:id="rId1"/>
  </sheets>
  <calcPr calcId="152511"/>
</workbook>
</file>

<file path=xl/calcChain.xml><?xml version="1.0" encoding="utf-8"?>
<calcChain xmlns="http://schemas.openxmlformats.org/spreadsheetml/2006/main">
  <c r="E13" i="5" l="1"/>
  <c r="F13" i="5"/>
  <c r="G13" i="5"/>
  <c r="H13" i="5"/>
  <c r="I13" i="5"/>
  <c r="J13" i="5"/>
  <c r="K13" i="5"/>
  <c r="L13" i="5"/>
  <c r="M13" i="5"/>
  <c r="N13" i="5"/>
  <c r="O13" i="5"/>
  <c r="E14" i="5"/>
  <c r="F14" i="5"/>
  <c r="G14" i="5"/>
  <c r="H14" i="5"/>
  <c r="I14" i="5"/>
  <c r="J14" i="5"/>
  <c r="K14" i="5"/>
  <c r="L14" i="5"/>
  <c r="M14" i="5"/>
  <c r="N14" i="5"/>
  <c r="O14" i="5"/>
  <c r="D14" i="5"/>
  <c r="D13" i="5"/>
  <c r="P13" i="5" s="1"/>
  <c r="P14" i="5" l="1"/>
  <c r="D12" i="5" l="1"/>
  <c r="E12" i="5"/>
  <c r="F12" i="5"/>
  <c r="G12" i="5"/>
  <c r="H12" i="5"/>
  <c r="I12" i="5"/>
  <c r="J12" i="5"/>
  <c r="K12" i="5"/>
  <c r="L12" i="5"/>
  <c r="M12" i="5"/>
  <c r="N12" i="5"/>
  <c r="O12" i="5"/>
  <c r="D9" i="5"/>
  <c r="D32" i="5"/>
  <c r="D33" i="5" s="1"/>
  <c r="E9" i="5"/>
  <c r="P9" i="5" s="1"/>
  <c r="F9" i="5"/>
  <c r="F32" i="5" s="1"/>
  <c r="F33" i="5" s="1"/>
  <c r="G9" i="5"/>
  <c r="G32" i="5" s="1"/>
  <c r="G33" i="5" s="1"/>
  <c r="H9" i="5"/>
  <c r="H32" i="5"/>
  <c r="H33" i="5" s="1"/>
  <c r="I9" i="5"/>
  <c r="I32" i="5"/>
  <c r="I33" i="5"/>
  <c r="J9" i="5"/>
  <c r="J32" i="5" s="1"/>
  <c r="J33" i="5" s="1"/>
  <c r="K9" i="5"/>
  <c r="K32" i="5" s="1"/>
  <c r="K33" i="5" s="1"/>
  <c r="L9" i="5"/>
  <c r="L32" i="5"/>
  <c r="L33" i="5" s="1"/>
  <c r="M9" i="5"/>
  <c r="M32" i="5"/>
  <c r="M33" i="5"/>
  <c r="N9" i="5"/>
  <c r="N32" i="5" s="1"/>
  <c r="N33" i="5" s="1"/>
  <c r="O9" i="5"/>
  <c r="O10" i="5" s="1"/>
  <c r="D29" i="5"/>
  <c r="D30" i="5" s="1"/>
  <c r="E29" i="5"/>
  <c r="E30" i="5" s="1"/>
  <c r="G29" i="5"/>
  <c r="G30" i="5" s="1"/>
  <c r="H29" i="5"/>
  <c r="H30" i="5" s="1"/>
  <c r="I29" i="5"/>
  <c r="I30" i="5" s="1"/>
  <c r="K29" i="5"/>
  <c r="K30" i="5" s="1"/>
  <c r="L29" i="5"/>
  <c r="L30" i="5" s="1"/>
  <c r="M29" i="5"/>
  <c r="M30" i="5" s="1"/>
  <c r="O29" i="5"/>
  <c r="O30" i="5" s="1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D10" i="5"/>
  <c r="E10" i="5"/>
  <c r="E11" i="5"/>
  <c r="F10" i="5"/>
  <c r="G10" i="5"/>
  <c r="H10" i="5"/>
  <c r="I10" i="5"/>
  <c r="J10" i="5"/>
  <c r="K10" i="5"/>
  <c r="L10" i="5"/>
  <c r="L11" i="5"/>
  <c r="M10" i="5"/>
  <c r="N10" i="5"/>
  <c r="P8" i="5"/>
  <c r="P7" i="5"/>
  <c r="O32" i="5" l="1"/>
  <c r="O33" i="5" s="1"/>
  <c r="O11" i="5"/>
  <c r="K11" i="5"/>
  <c r="G11" i="5"/>
  <c r="N11" i="5"/>
  <c r="J11" i="5"/>
  <c r="F11" i="5"/>
  <c r="N29" i="5"/>
  <c r="N30" i="5" s="1"/>
  <c r="J29" i="5"/>
  <c r="J30" i="5" s="1"/>
  <c r="F29" i="5"/>
  <c r="F30" i="5" s="1"/>
  <c r="E32" i="5"/>
  <c r="M11" i="5"/>
  <c r="I11" i="5"/>
  <c r="P11" i="5" s="1"/>
  <c r="P10" i="5"/>
  <c r="H11" i="5"/>
  <c r="D11" i="5"/>
  <c r="P12" i="5"/>
  <c r="P29" i="5" l="1"/>
  <c r="E33" i="5"/>
  <c r="P33" i="5" s="1"/>
  <c r="P32" i="5"/>
  <c r="P30" i="5"/>
  <c r="P28" i="5"/>
</calcChain>
</file>

<file path=xl/sharedStrings.xml><?xml version="1.0" encoding="utf-8"?>
<sst xmlns="http://schemas.openxmlformats.org/spreadsheetml/2006/main" count="95" uniqueCount="68">
  <si>
    <t>№ п/п</t>
  </si>
  <si>
    <t>Наименование показателя</t>
  </si>
  <si>
    <t>Единица измерения</t>
  </si>
  <si>
    <t>Период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</si>
  <si>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</si>
  <si>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</si>
  <si>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</si>
  <si>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</si>
  <si>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</si>
  <si>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</si>
  <si>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</si>
  <si>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</si>
  <si>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</si>
  <si>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</si>
  <si>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</si>
  <si>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</si>
  <si>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</si>
  <si>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Выработка электроэнергии</t>
  </si>
  <si>
    <t>тыс.кВтч</t>
  </si>
  <si>
    <t xml:space="preserve">Собственные нужды на выработку электроэнергии </t>
  </si>
  <si>
    <t>Отпуск электроэнергии</t>
  </si>
  <si>
    <t>3.1</t>
  </si>
  <si>
    <t>3.2</t>
  </si>
  <si>
    <t>3.2.1.</t>
  </si>
  <si>
    <t xml:space="preserve">МКУ "ЦОХО" </t>
  </si>
  <si>
    <t>3.2.2.</t>
  </si>
  <si>
    <t>МКУК "ЦНТ и КИ"</t>
  </si>
  <si>
    <t>3.2.3.</t>
  </si>
  <si>
    <t>МКУК "ЦБС"</t>
  </si>
  <si>
    <t>3.2.4.</t>
  </si>
  <si>
    <t>МБУЗ ТРБ №3 п.Тухард</t>
  </si>
  <si>
    <t>3.2.6</t>
  </si>
  <si>
    <t>МУП "Коммунальщик"</t>
  </si>
  <si>
    <t>3.2.7.</t>
  </si>
  <si>
    <t>ООО "Норд-Даймонд"</t>
  </si>
  <si>
    <t>3.2.8.</t>
  </si>
  <si>
    <t>ООО "Надежда"</t>
  </si>
  <si>
    <t>3.2.9.</t>
  </si>
  <si>
    <t>СОПА "Факел"</t>
  </si>
  <si>
    <t>3.2.10</t>
  </si>
  <si>
    <t>3.2.11.</t>
  </si>
  <si>
    <t>3.2.12.</t>
  </si>
  <si>
    <t xml:space="preserve">ТМК ОУ ДСШ №1 </t>
  </si>
  <si>
    <t>3.2.13.</t>
  </si>
  <si>
    <t>4</t>
  </si>
  <si>
    <t>Норматив условного топлива на отпущенную электроэнергию</t>
  </si>
  <si>
    <t>5</t>
  </si>
  <si>
    <t>Потребность в топливе на отпуск электроэнергии</t>
  </si>
  <si>
    <t>тут</t>
  </si>
  <si>
    <t>кг у т/тыс.кВтч</t>
  </si>
  <si>
    <t>тыс.м3</t>
  </si>
  <si>
    <t>Потери электроэнергии при передаче по электрическим сетям.</t>
  </si>
  <si>
    <t>Полезный отпуск на нужды АО "Норильсктрансгаз"</t>
  </si>
  <si>
    <t>6</t>
  </si>
  <si>
    <t>ООО «СмолГазСпецСтрой»</t>
  </si>
  <si>
    <t xml:space="preserve">ООО "Спецтруботроводстрой" </t>
  </si>
  <si>
    <t xml:space="preserve">АО "Норильскгазпром" </t>
  </si>
  <si>
    <t>Сторонним потребителям</t>
  </si>
  <si>
    <t>3.2.5.</t>
  </si>
  <si>
    <t>Баланс отпуска электроэнергии и расхода газа электростанцией  АО "Норильсктрансгаз" в п.Тухард на 2019 г.</t>
  </si>
  <si>
    <t>ПАО "МТС"</t>
  </si>
  <si>
    <t>Бюджетным потребителям</t>
  </si>
  <si>
    <t xml:space="preserve">Потребителям прочим              (не бюджетным) </t>
  </si>
  <si>
    <t>Начальник  Отдела режимов Производственно-</t>
  </si>
  <si>
    <t>технического управления АО "Норильсктрансгаз"</t>
  </si>
  <si>
    <t>А.Н. Десятов</t>
  </si>
  <si>
    <t xml:space="preserve"> Сирук Н.А.</t>
  </si>
  <si>
    <t xml:space="preserve"> т.(3919) 25-31-00 вн. 42-91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</si>
</sst>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0.000"/>
    <numFmt numFmtId="167" formatCode="0.0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</font>
    <font>
      <sz val="10"/>
      <name val="Tahoma"/>
      <family val="2"/>
      <charset val="204"/>
    </font>
    <font>
      <sz val="11"/>
      <name val="Tahoma"/>
      <family val="2"/>
      <charset val="204"/>
    </font>
    <font>
      <b/>
      <sz val="10"/>
      <name val="Tahoma"/>
      <family val="2"/>
      <charset val="204"/>
    </font>
    <font>
      <b/>
      <sz val="12"/>
      <name val="Tahoma"/>
      <family val="2"/>
      <charset val="204"/>
    </font>
    <font>
      <sz val="10"/>
      <color indexed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rgb="FF0070C0"/>
      <name val="Tahoma"/>
      <family val="2"/>
      <charset val="204"/>
    </font>
    <font>
      <sz val="10"/>
      <color theme="4" tint="-0.249977111117893"/>
      <name val="Tahoma"/>
      <family val="2"/>
      <charset val="204"/>
    </font>
    <font>
      <sz val="10"/>
      <color rgb="FF0070C0"/>
      <name val="Tahoma"/>
      <family val="2"/>
      <charset val="204"/>
    </font>
    <font>
      <b/>
      <sz val="11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3" fillId="0" borderId="0"/>
  </cellStyleXfs>
  <cellXfs count="56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3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166" fontId="12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3" fillId="0" borderId="0" xfId="2" applyFont="1" applyFill="1" applyAlignment="1"/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 applyProtection="1">
      <alignment horizontal="center"/>
    </xf>
    <xf numFmtId="166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 applyProtection="1">
      <alignment horizontal="center"/>
    </xf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left" indent="2"/>
    </xf>
    <xf numFmtId="0" fontId="3" fillId="0" borderId="1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/>
    </xf>
    <xf numFmtId="166" fontId="12" fillId="0" borderId="0" xfId="1" applyNumberFormat="1" applyFont="1" applyAlignment="1">
      <alignment horizontal="right" indent="2"/>
    </xf>
    <xf numFmtId="166" fontId="3" fillId="0" borderId="0" xfId="0" applyNumberFormat="1" applyFont="1"/>
    <xf numFmtId="167" fontId="3" fillId="0" borderId="0" xfId="0" applyNumberFormat="1" applyFont="1"/>
    <xf numFmtId="167" fontId="7" fillId="0" borderId="0" xfId="0" applyNumberFormat="1" applyFont="1"/>
    <xf numFmtId="165" fontId="3" fillId="0" borderId="0" xfId="0" applyNumberFormat="1" applyFont="1"/>
    <xf numFmtId="0" fontId="12" fillId="0" borderId="0" xfId="3" applyFont="1" applyAlignment="1">
      <alignment vertical="center"/>
    </xf>
    <xf numFmtId="166" fontId="1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Обычный" xfId="0" builtinId="0"/>
    <cellStyle name="Обычный_Tarif_2002 год" xfId="1"/>
    <cellStyle name="Обычный_Приложения к извещению" xfId="3"/>
    <cellStyle name="Обычный_тарифы на 2002г с 1-01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zoomScale="70" zoomScaleNormal="70" workbookViewId="0">
      <selection sqref="A1:XFD2"/>
    </sheetView>
  </sheetViews>
  <sheetFormatPr defaultColWidth="9.109375" defaultRowHeight="13.2" x14ac:dyDescent="0.25"/>
  <cols>
    <col min="1" max="1" width="10.33203125" style="34" customWidth="1"/>
    <col min="2" max="2" width="29.33203125" style="34" customWidth="1"/>
    <col min="3" max="3" width="15.44140625" style="34" customWidth="1"/>
    <col min="4" max="4" width="9.6640625" style="34" customWidth="1"/>
    <col min="5" max="5" width="10.88671875" style="34" customWidth="1"/>
    <col min="6" max="6" width="9.6640625" style="34" customWidth="1"/>
    <col min="7" max="7" width="10.44140625" style="34" customWidth="1"/>
    <col min="8" max="14" width="9.6640625" style="34" customWidth="1"/>
    <col min="15" max="15" width="10.88671875" style="34" customWidth="1"/>
    <col min="16" max="16" width="15.44140625" style="34" customWidth="1"/>
    <col min="17" max="17" width="14" style="34" customWidth="1"/>
    <col min="18" max="16384" width="9.109375" style="34"/>
  </cols>
  <sheetData>
    <row r="1" spans="1:17" ht="47.4" customHeight="1" x14ac:dyDescent="0.25"/>
    <row r="2" spans="1:17" ht="47.4" customHeight="1" x14ac:dyDescent="0.25">
      <c r="M2" s="35"/>
      <c r="N2" s="36"/>
      <c r="O2" s="35"/>
    </row>
    <row r="3" spans="1:17" ht="15" x14ac:dyDescent="0.25">
      <c r="A3" s="49" t="s">
        <v>59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19.5" customHeight="1" x14ac:dyDescent="0.25"/>
    <row r="5" spans="1:17" ht="24" customHeight="1" x14ac:dyDescent="0.25">
      <c r="A5" s="50" t="s">
        <v>0</v>
      </c>
      <c r="B5" s="52" t="s">
        <v>1</v>
      </c>
      <c r="C5" s="52" t="s">
        <v>2</v>
      </c>
      <c r="D5" s="53" t="s">
        <v>3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</row>
    <row r="6" spans="1:17" ht="25.5" customHeight="1" x14ac:dyDescent="0.25">
      <c r="A6" s="51"/>
      <c r="B6" s="52"/>
      <c r="C6" s="52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</row>
    <row r="7" spans="1:17" s="3" customFormat="1" ht="13.8" x14ac:dyDescent="0.25">
      <c r="A7" s="2">
        <v>1</v>
      </c>
      <c r="B7" s="37" t="s">
        <v>17</v>
      </c>
      <c r="C7" s="37" t="s">
        <v>18</v>
      </c>
      <c r="D7" s="22">
        <v>1232</v>
      </c>
      <c r="E7" s="23">
        <v>1101</v>
      </c>
      <c r="F7" s="24">
        <v>1183</v>
      </c>
      <c r="G7" s="24">
        <v>959</v>
      </c>
      <c r="H7" s="22">
        <v>746</v>
      </c>
      <c r="I7" s="22">
        <v>538</v>
      </c>
      <c r="J7" s="24">
        <v>476</v>
      </c>
      <c r="K7" s="22">
        <v>498</v>
      </c>
      <c r="L7" s="22">
        <v>691</v>
      </c>
      <c r="M7" s="22">
        <v>838</v>
      </c>
      <c r="N7" s="22">
        <v>963</v>
      </c>
      <c r="O7" s="22">
        <v>1054</v>
      </c>
      <c r="P7" s="30">
        <f>SUM(D7:O7)</f>
        <v>10279</v>
      </c>
    </row>
    <row r="8" spans="1:17" s="3" customFormat="1" ht="28.5" customHeight="1" x14ac:dyDescent="0.25">
      <c r="A8" s="2">
        <v>2</v>
      </c>
      <c r="B8" s="37" t="s">
        <v>19</v>
      </c>
      <c r="C8" s="37" t="s">
        <v>18</v>
      </c>
      <c r="D8" s="22">
        <v>86</v>
      </c>
      <c r="E8" s="24">
        <v>77</v>
      </c>
      <c r="F8" s="24">
        <v>83</v>
      </c>
      <c r="G8" s="24">
        <v>67</v>
      </c>
      <c r="H8" s="24">
        <v>52</v>
      </c>
      <c r="I8" s="24">
        <v>38</v>
      </c>
      <c r="J8" s="24">
        <v>33</v>
      </c>
      <c r="K8" s="24">
        <v>35</v>
      </c>
      <c r="L8" s="24">
        <v>48</v>
      </c>
      <c r="M8" s="24">
        <v>58</v>
      </c>
      <c r="N8" s="24">
        <v>67</v>
      </c>
      <c r="O8" s="22">
        <v>74</v>
      </c>
      <c r="P8" s="30">
        <f t="shared" ref="P8:P11" si="0">SUM(D8:O8)</f>
        <v>718</v>
      </c>
    </row>
    <row r="9" spans="1:17" s="3" customFormat="1" ht="15.75" customHeight="1" x14ac:dyDescent="0.25">
      <c r="A9" s="2">
        <v>3</v>
      </c>
      <c r="B9" s="37" t="s">
        <v>20</v>
      </c>
      <c r="C9" s="37" t="s">
        <v>18</v>
      </c>
      <c r="D9" s="22">
        <f>D7-D8</f>
        <v>1146</v>
      </c>
      <c r="E9" s="22">
        <f t="shared" ref="E9:O9" si="1">E7-E8</f>
        <v>1024</v>
      </c>
      <c r="F9" s="22">
        <f t="shared" si="1"/>
        <v>1100</v>
      </c>
      <c r="G9" s="22">
        <f t="shared" si="1"/>
        <v>892</v>
      </c>
      <c r="H9" s="22">
        <f t="shared" si="1"/>
        <v>694</v>
      </c>
      <c r="I9" s="22">
        <f t="shared" si="1"/>
        <v>500</v>
      </c>
      <c r="J9" s="22">
        <f t="shared" si="1"/>
        <v>443</v>
      </c>
      <c r="K9" s="22">
        <f t="shared" si="1"/>
        <v>463</v>
      </c>
      <c r="L9" s="22">
        <f t="shared" si="1"/>
        <v>643</v>
      </c>
      <c r="M9" s="22">
        <f t="shared" si="1"/>
        <v>780</v>
      </c>
      <c r="N9" s="22">
        <f t="shared" si="1"/>
        <v>896</v>
      </c>
      <c r="O9" s="22">
        <f t="shared" si="1"/>
        <v>980</v>
      </c>
      <c r="P9" s="30">
        <f>SUM(D9:O9)</f>
        <v>9561</v>
      </c>
    </row>
    <row r="10" spans="1:17" s="3" customFormat="1" ht="39" customHeight="1" x14ac:dyDescent="0.25">
      <c r="A10" s="2"/>
      <c r="B10" s="37" t="s">
        <v>51</v>
      </c>
      <c r="C10" s="37" t="s">
        <v>18</v>
      </c>
      <c r="D10" s="25">
        <f>D9*0.049</f>
        <v>56.154000000000003</v>
      </c>
      <c r="E10" s="25">
        <f t="shared" ref="E10:O10" si="2">E9*0.049</f>
        <v>50.176000000000002</v>
      </c>
      <c r="F10" s="25">
        <f t="shared" si="2"/>
        <v>53.9</v>
      </c>
      <c r="G10" s="25">
        <f t="shared" si="2"/>
        <v>43.707999999999998</v>
      </c>
      <c r="H10" s="25">
        <f t="shared" si="2"/>
        <v>34.006</v>
      </c>
      <c r="I10" s="25">
        <f t="shared" si="2"/>
        <v>24.5</v>
      </c>
      <c r="J10" s="25">
        <f t="shared" si="2"/>
        <v>21.707000000000001</v>
      </c>
      <c r="K10" s="25">
        <f t="shared" si="2"/>
        <v>22.687000000000001</v>
      </c>
      <c r="L10" s="25">
        <f t="shared" si="2"/>
        <v>31.507000000000001</v>
      </c>
      <c r="M10" s="25">
        <f t="shared" si="2"/>
        <v>38.22</v>
      </c>
      <c r="N10" s="25">
        <f t="shared" si="2"/>
        <v>43.904000000000003</v>
      </c>
      <c r="O10" s="25">
        <f t="shared" si="2"/>
        <v>48.02</v>
      </c>
      <c r="P10" s="32">
        <f>SUM(D10:O10)</f>
        <v>468.48900000000003</v>
      </c>
    </row>
    <row r="11" spans="1:17" s="3" customFormat="1" ht="27.75" customHeight="1" x14ac:dyDescent="0.25">
      <c r="A11" s="1" t="s">
        <v>21</v>
      </c>
      <c r="B11" s="37" t="s">
        <v>52</v>
      </c>
      <c r="C11" s="37" t="s">
        <v>18</v>
      </c>
      <c r="D11" s="4">
        <f>D9-D10-D12</f>
        <v>749.95900000000006</v>
      </c>
      <c r="E11" s="4">
        <f t="shared" ref="E11:O11" si="3">E9-E10-E12</f>
        <v>632.45899999999995</v>
      </c>
      <c r="F11" s="4">
        <f t="shared" si="3"/>
        <v>737.00299999999993</v>
      </c>
      <c r="G11" s="4">
        <f t="shared" si="3"/>
        <v>502.71900000000005</v>
      </c>
      <c r="H11" s="4">
        <f t="shared" si="3"/>
        <v>381.54200000000003</v>
      </c>
      <c r="I11" s="4">
        <f t="shared" si="3"/>
        <v>288.34399999999999</v>
      </c>
      <c r="J11" s="4">
        <f t="shared" si="3"/>
        <v>304.71899999999999</v>
      </c>
      <c r="K11" s="4">
        <f>K9-K10-K12</f>
        <v>289.50899999999996</v>
      </c>
      <c r="L11" s="4">
        <f t="shared" si="3"/>
        <v>435.83200000000005</v>
      </c>
      <c r="M11" s="4">
        <f t="shared" si="3"/>
        <v>467.15500000000003</v>
      </c>
      <c r="N11" s="4">
        <f t="shared" si="3"/>
        <v>475.54899999999998</v>
      </c>
      <c r="O11" s="4">
        <f t="shared" si="3"/>
        <v>593.947</v>
      </c>
      <c r="P11" s="31">
        <f t="shared" si="0"/>
        <v>5858.7370000000001</v>
      </c>
      <c r="Q11" s="44"/>
    </row>
    <row r="12" spans="1:17" s="35" customFormat="1" ht="18.600000000000001" customHeight="1" x14ac:dyDescent="0.25">
      <c r="A12" s="1" t="s">
        <v>22</v>
      </c>
      <c r="B12" s="37" t="s">
        <v>57</v>
      </c>
      <c r="C12" s="37" t="s">
        <v>18</v>
      </c>
      <c r="D12" s="4">
        <f>D15+D16+D17+D18+D19+D20+D21+D22+D23+D24+D25+D26+D27</f>
        <v>339.88699999999994</v>
      </c>
      <c r="E12" s="4">
        <f t="shared" ref="E12:O12" si="4">E15+E16+E17+E18+E19+E20+E21+E22+E23+E24+E25+E26+E27</f>
        <v>341.36500000000001</v>
      </c>
      <c r="F12" s="4">
        <f t="shared" si="4"/>
        <v>309.09700000000004</v>
      </c>
      <c r="G12" s="4">
        <f t="shared" si="4"/>
        <v>345.57299999999998</v>
      </c>
      <c r="H12" s="4">
        <f t="shared" si="4"/>
        <v>278.452</v>
      </c>
      <c r="I12" s="4">
        <f t="shared" si="4"/>
        <v>187.15600000000001</v>
      </c>
      <c r="J12" s="4">
        <f t="shared" si="4"/>
        <v>116.574</v>
      </c>
      <c r="K12" s="4">
        <f t="shared" si="4"/>
        <v>150.80400000000003</v>
      </c>
      <c r="L12" s="4">
        <f t="shared" si="4"/>
        <v>175.661</v>
      </c>
      <c r="M12" s="4">
        <f t="shared" si="4"/>
        <v>274.62499999999994</v>
      </c>
      <c r="N12" s="4">
        <f t="shared" si="4"/>
        <v>376.54700000000003</v>
      </c>
      <c r="O12" s="4">
        <f t="shared" si="4"/>
        <v>338.03300000000002</v>
      </c>
      <c r="P12" s="40">
        <f>SUM(D12:O12)</f>
        <v>3233.7739999999999</v>
      </c>
    </row>
    <row r="13" spans="1:17" s="35" customFormat="1" ht="19.2" customHeight="1" x14ac:dyDescent="0.25">
      <c r="A13" s="1"/>
      <c r="B13" s="48" t="s">
        <v>61</v>
      </c>
      <c r="C13" s="48" t="s">
        <v>18</v>
      </c>
      <c r="D13" s="4">
        <f>D15+D16+D17+D18+D25</f>
        <v>17.155999999999999</v>
      </c>
      <c r="E13" s="4">
        <f t="shared" ref="E13:O13" si="5">E15+E16+E17+E18+E25</f>
        <v>17.107000000000003</v>
      </c>
      <c r="F13" s="4">
        <f t="shared" si="5"/>
        <v>16.036000000000001</v>
      </c>
      <c r="G13" s="4">
        <f t="shared" si="5"/>
        <v>15.724999999999998</v>
      </c>
      <c r="H13" s="4">
        <f t="shared" si="5"/>
        <v>13.664</v>
      </c>
      <c r="I13" s="4">
        <f t="shared" si="5"/>
        <v>5.9980000000000002</v>
      </c>
      <c r="J13" s="4">
        <f t="shared" si="5"/>
        <v>5.907</v>
      </c>
      <c r="K13" s="4">
        <f t="shared" si="5"/>
        <v>6.58</v>
      </c>
      <c r="L13" s="4">
        <f t="shared" si="5"/>
        <v>6.2709999999999999</v>
      </c>
      <c r="M13" s="4">
        <f t="shared" si="5"/>
        <v>7.5159999999999991</v>
      </c>
      <c r="N13" s="4">
        <f t="shared" si="5"/>
        <v>12.864999999999998</v>
      </c>
      <c r="O13" s="4">
        <f t="shared" si="5"/>
        <v>14.016</v>
      </c>
      <c r="P13" s="40">
        <f t="shared" ref="P13:P14" si="6">SUM(D13:O13)</f>
        <v>138.84100000000001</v>
      </c>
    </row>
    <row r="14" spans="1:17" s="35" customFormat="1" ht="25.2" customHeight="1" x14ac:dyDescent="0.25">
      <c r="A14" s="1"/>
      <c r="B14" s="48" t="s">
        <v>62</v>
      </c>
      <c r="C14" s="48" t="s">
        <v>18</v>
      </c>
      <c r="D14" s="4">
        <f>D19+D20+D21+D22+D23+D24+D26+D27</f>
        <v>322.73099999999999</v>
      </c>
      <c r="E14" s="4">
        <f t="shared" ref="E14:O14" si="7">E19+E20+E21+E22+E23+E24+E26+E27</f>
        <v>324.25799999999998</v>
      </c>
      <c r="F14" s="4">
        <f t="shared" si="7"/>
        <v>293.06100000000004</v>
      </c>
      <c r="G14" s="4">
        <f t="shared" si="7"/>
        <v>329.84799999999996</v>
      </c>
      <c r="H14" s="4">
        <f t="shared" si="7"/>
        <v>264.78800000000001</v>
      </c>
      <c r="I14" s="4">
        <f t="shared" si="7"/>
        <v>181.15799999999999</v>
      </c>
      <c r="J14" s="4">
        <f t="shared" si="7"/>
        <v>110.667</v>
      </c>
      <c r="K14" s="4">
        <f t="shared" si="7"/>
        <v>144.22400000000002</v>
      </c>
      <c r="L14" s="4">
        <f t="shared" si="7"/>
        <v>169.39000000000001</v>
      </c>
      <c r="M14" s="4">
        <f t="shared" si="7"/>
        <v>267.10899999999998</v>
      </c>
      <c r="N14" s="4">
        <f t="shared" si="7"/>
        <v>363.68199999999996</v>
      </c>
      <c r="O14" s="4">
        <f t="shared" si="7"/>
        <v>324.01700000000005</v>
      </c>
      <c r="P14" s="40">
        <f t="shared" si="6"/>
        <v>3094.933</v>
      </c>
    </row>
    <row r="15" spans="1:17" ht="15.75" hidden="1" customHeight="1" x14ac:dyDescent="0.25">
      <c r="A15" s="1" t="s">
        <v>23</v>
      </c>
      <c r="B15" s="5" t="s">
        <v>24</v>
      </c>
      <c r="C15" s="37" t="s">
        <v>18</v>
      </c>
      <c r="D15" s="27">
        <v>12.5</v>
      </c>
      <c r="E15" s="27">
        <v>12.5</v>
      </c>
      <c r="F15" s="27">
        <v>12.5</v>
      </c>
      <c r="G15" s="27">
        <v>12.36</v>
      </c>
      <c r="H15" s="27">
        <v>10.77</v>
      </c>
      <c r="I15" s="27">
        <v>3.62</v>
      </c>
      <c r="J15" s="27">
        <v>3.1110000000000002</v>
      </c>
      <c r="K15" s="27">
        <v>3.6840000000000002</v>
      </c>
      <c r="L15" s="27">
        <v>2.6859999999999999</v>
      </c>
      <c r="M15" s="27">
        <v>3.78</v>
      </c>
      <c r="N15" s="27">
        <v>8.8000000000000007</v>
      </c>
      <c r="O15" s="27">
        <v>9.6</v>
      </c>
      <c r="P15" s="38">
        <f>D15+E15+F15+G15+H15+I15+J15+K15+L15+M15+N15+O15</f>
        <v>95.910999999999987</v>
      </c>
      <c r="Q15" s="43"/>
    </row>
    <row r="16" spans="1:17" ht="15.75" hidden="1" customHeight="1" x14ac:dyDescent="0.25">
      <c r="A16" s="1" t="s">
        <v>25</v>
      </c>
      <c r="B16" s="5" t="s">
        <v>26</v>
      </c>
      <c r="C16" s="37" t="s">
        <v>18</v>
      </c>
      <c r="D16" s="27">
        <v>0.2</v>
      </c>
      <c r="E16" s="27">
        <v>0.28100000000000003</v>
      </c>
      <c r="F16" s="27">
        <v>0.18</v>
      </c>
      <c r="G16" s="27">
        <v>0.2</v>
      </c>
      <c r="H16" s="27">
        <v>0.20799999999999999</v>
      </c>
      <c r="I16" s="27">
        <v>0.20300000000000001</v>
      </c>
      <c r="J16" s="27">
        <v>0.22</v>
      </c>
      <c r="K16" s="27">
        <v>0.22</v>
      </c>
      <c r="L16" s="27">
        <v>0.15</v>
      </c>
      <c r="M16" s="27">
        <v>0.18</v>
      </c>
      <c r="N16" s="27">
        <v>0.18</v>
      </c>
      <c r="O16" s="27">
        <v>0.2</v>
      </c>
      <c r="P16" s="38">
        <f t="shared" ref="P16:P27" si="8">D16+E16+F16+G16+H16+I16+J16+K16+L16+M16+N16+O16</f>
        <v>2.4220000000000002</v>
      </c>
    </row>
    <row r="17" spans="1:24" ht="15.75" hidden="1" customHeight="1" x14ac:dyDescent="0.25">
      <c r="A17" s="1" t="s">
        <v>27</v>
      </c>
      <c r="B17" s="5" t="s">
        <v>28</v>
      </c>
      <c r="C17" s="37" t="s">
        <v>18</v>
      </c>
      <c r="D17" s="33">
        <v>7.5999999999999998E-2</v>
      </c>
      <c r="E17" s="33">
        <v>7.5999999999999998E-2</v>
      </c>
      <c r="F17" s="33">
        <v>7.5999999999999998E-2</v>
      </c>
      <c r="G17" s="33">
        <v>7.4999999999999997E-2</v>
      </c>
      <c r="H17" s="33">
        <v>7.5999999999999998E-2</v>
      </c>
      <c r="I17" s="33">
        <v>7.4999999999999997E-2</v>
      </c>
      <c r="J17" s="33">
        <v>7.5999999999999998E-2</v>
      </c>
      <c r="K17" s="33">
        <v>7.5999999999999998E-2</v>
      </c>
      <c r="L17" s="33">
        <v>7.4999999999999997E-2</v>
      </c>
      <c r="M17" s="33">
        <v>7.5999999999999998E-2</v>
      </c>
      <c r="N17" s="33">
        <v>7.4999999999999997E-2</v>
      </c>
      <c r="O17" s="33">
        <v>7.5999999999999998E-2</v>
      </c>
      <c r="P17" s="39">
        <f t="shared" si="8"/>
        <v>0.90799999999999981</v>
      </c>
    </row>
    <row r="18" spans="1:24" ht="15.75" hidden="1" customHeight="1" x14ac:dyDescent="0.25">
      <c r="A18" s="1" t="s">
        <v>29</v>
      </c>
      <c r="B18" s="5" t="s">
        <v>30</v>
      </c>
      <c r="C18" s="37" t="s">
        <v>18</v>
      </c>
      <c r="D18" s="27">
        <v>2.9</v>
      </c>
      <c r="E18" s="27">
        <v>2.7</v>
      </c>
      <c r="F18" s="27">
        <v>2.2999999999999998</v>
      </c>
      <c r="G18" s="27">
        <v>2.2000000000000002</v>
      </c>
      <c r="H18" s="27">
        <v>2.1</v>
      </c>
      <c r="I18" s="27">
        <v>2.1</v>
      </c>
      <c r="J18" s="27">
        <v>2.5</v>
      </c>
      <c r="K18" s="27">
        <v>2.6</v>
      </c>
      <c r="L18" s="27">
        <v>2.6</v>
      </c>
      <c r="M18" s="27">
        <v>2.6</v>
      </c>
      <c r="N18" s="27">
        <v>2.7</v>
      </c>
      <c r="O18" s="27">
        <v>2.7</v>
      </c>
      <c r="P18" s="38">
        <f t="shared" si="8"/>
        <v>30</v>
      </c>
    </row>
    <row r="19" spans="1:24" ht="15.75" hidden="1" customHeight="1" x14ac:dyDescent="0.25">
      <c r="A19" s="1" t="s">
        <v>58</v>
      </c>
      <c r="B19" s="5" t="s">
        <v>32</v>
      </c>
      <c r="C19" s="37" t="s">
        <v>18</v>
      </c>
      <c r="D19" s="29">
        <v>75.900000000000006</v>
      </c>
      <c r="E19" s="29">
        <v>70.3</v>
      </c>
      <c r="F19" s="29">
        <v>57.4</v>
      </c>
      <c r="G19" s="29">
        <v>86.6</v>
      </c>
      <c r="H19" s="29">
        <v>69</v>
      </c>
      <c r="I19" s="29">
        <v>34.200000000000003</v>
      </c>
      <c r="J19" s="29">
        <v>17.3</v>
      </c>
      <c r="K19" s="29">
        <v>33.5</v>
      </c>
      <c r="L19" s="29">
        <v>32.9</v>
      </c>
      <c r="M19" s="29">
        <v>47.3</v>
      </c>
      <c r="N19" s="29">
        <v>101.5</v>
      </c>
      <c r="O19" s="29">
        <v>63.3</v>
      </c>
      <c r="P19" s="38">
        <f t="shared" si="8"/>
        <v>689.19999999999993</v>
      </c>
      <c r="Q19" s="42"/>
    </row>
    <row r="20" spans="1:24" ht="15.75" hidden="1" customHeight="1" x14ac:dyDescent="0.25">
      <c r="A20" s="1" t="s">
        <v>31</v>
      </c>
      <c r="B20" s="5" t="s">
        <v>34</v>
      </c>
      <c r="C20" s="37" t="s">
        <v>18</v>
      </c>
      <c r="D20" s="27">
        <v>130</v>
      </c>
      <c r="E20" s="27">
        <v>145</v>
      </c>
      <c r="F20" s="27">
        <v>120</v>
      </c>
      <c r="G20" s="27">
        <v>130</v>
      </c>
      <c r="H20" s="27">
        <v>105</v>
      </c>
      <c r="I20" s="27">
        <v>70</v>
      </c>
      <c r="J20" s="27">
        <v>23</v>
      </c>
      <c r="K20" s="27">
        <v>40</v>
      </c>
      <c r="L20" s="27">
        <v>53</v>
      </c>
      <c r="M20" s="27">
        <v>108</v>
      </c>
      <c r="N20" s="27">
        <v>147</v>
      </c>
      <c r="O20" s="27">
        <v>145</v>
      </c>
      <c r="P20" s="38">
        <f t="shared" si="8"/>
        <v>1216</v>
      </c>
    </row>
    <row r="21" spans="1:24" ht="15.75" hidden="1" customHeight="1" x14ac:dyDescent="0.25">
      <c r="A21" s="1" t="s">
        <v>33</v>
      </c>
      <c r="B21" s="5" t="s">
        <v>36</v>
      </c>
      <c r="C21" s="37" t="s">
        <v>18</v>
      </c>
      <c r="D21" s="27">
        <v>3.67</v>
      </c>
      <c r="E21" s="27">
        <v>3.54</v>
      </c>
      <c r="F21" s="27">
        <v>1.9</v>
      </c>
      <c r="G21" s="27">
        <v>2.19</v>
      </c>
      <c r="H21" s="27">
        <v>1.67</v>
      </c>
      <c r="I21" s="27">
        <v>0.83</v>
      </c>
      <c r="J21" s="27">
        <v>0.34499999999999997</v>
      </c>
      <c r="K21" s="27">
        <v>0.76</v>
      </c>
      <c r="L21" s="27">
        <v>0.45</v>
      </c>
      <c r="M21" s="27">
        <v>1.7949999999999999</v>
      </c>
      <c r="N21" s="27">
        <v>2.75</v>
      </c>
      <c r="O21" s="27">
        <v>2.84</v>
      </c>
      <c r="P21" s="38">
        <f t="shared" si="8"/>
        <v>22.74</v>
      </c>
    </row>
    <row r="22" spans="1:24" ht="15.75" hidden="1" customHeight="1" x14ac:dyDescent="0.25">
      <c r="A22" s="1" t="s">
        <v>35</v>
      </c>
      <c r="B22" s="5" t="s">
        <v>38</v>
      </c>
      <c r="C22" s="37" t="s">
        <v>18</v>
      </c>
      <c r="D22" s="27">
        <v>1.73</v>
      </c>
      <c r="E22" s="27">
        <v>1.1499999999999999</v>
      </c>
      <c r="F22" s="27">
        <v>3.21</v>
      </c>
      <c r="G22" s="27">
        <v>3.19</v>
      </c>
      <c r="H22" s="27">
        <v>3.05</v>
      </c>
      <c r="I22" s="27">
        <v>2.39</v>
      </c>
      <c r="J22" s="27">
        <v>1.28</v>
      </c>
      <c r="K22" s="27">
        <v>0.76</v>
      </c>
      <c r="L22" s="27">
        <v>1.1100000000000001</v>
      </c>
      <c r="M22" s="27">
        <v>2.39</v>
      </c>
      <c r="N22" s="27">
        <v>3.42</v>
      </c>
      <c r="O22" s="27">
        <v>2.61</v>
      </c>
      <c r="P22" s="38">
        <f>D22+E22+F22+G22+H22+I22+J22+K22+L22+M22+N22+O22</f>
        <v>26.29</v>
      </c>
    </row>
    <row r="23" spans="1:24" ht="15.75" hidden="1" customHeight="1" x14ac:dyDescent="0.25">
      <c r="A23" s="1" t="s">
        <v>37</v>
      </c>
      <c r="B23" s="5" t="s">
        <v>60</v>
      </c>
      <c r="C23" s="37" t="s">
        <v>18</v>
      </c>
      <c r="D23" s="27">
        <v>0.69</v>
      </c>
      <c r="E23" s="27">
        <v>0.67</v>
      </c>
      <c r="F23" s="27">
        <v>0.63</v>
      </c>
      <c r="G23" s="27">
        <v>0.56999999999999995</v>
      </c>
      <c r="H23" s="27">
        <v>0.6</v>
      </c>
      <c r="I23" s="27">
        <v>0.63</v>
      </c>
      <c r="J23" s="27">
        <v>1.1499999999999999</v>
      </c>
      <c r="K23" s="27">
        <v>0.9</v>
      </c>
      <c r="L23" s="27">
        <v>1</v>
      </c>
      <c r="M23" s="27">
        <v>0.6</v>
      </c>
      <c r="N23" s="27">
        <v>0.62</v>
      </c>
      <c r="O23" s="27">
        <v>0.53</v>
      </c>
      <c r="P23" s="38">
        <f>D23+E23+F23+G23+H23+I23+J23+K23+L23+M23+N23+O23</f>
        <v>8.5899999999999981</v>
      </c>
    </row>
    <row r="24" spans="1:24" ht="15.75" hidden="1" customHeight="1" x14ac:dyDescent="0.25">
      <c r="A24" s="1" t="s">
        <v>39</v>
      </c>
      <c r="B24" s="5" t="s">
        <v>54</v>
      </c>
      <c r="C24" s="37" t="s">
        <v>18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38">
        <f t="shared" si="8"/>
        <v>0</v>
      </c>
    </row>
    <row r="25" spans="1:24" ht="15.75" hidden="1" customHeight="1" x14ac:dyDescent="0.25">
      <c r="A25" s="1" t="s">
        <v>40</v>
      </c>
      <c r="B25" s="5" t="s">
        <v>42</v>
      </c>
      <c r="C25" s="37" t="s">
        <v>18</v>
      </c>
      <c r="D25" s="28">
        <v>1.48</v>
      </c>
      <c r="E25" s="28">
        <v>1.55</v>
      </c>
      <c r="F25" s="28">
        <v>0.98</v>
      </c>
      <c r="G25" s="28">
        <v>0.89</v>
      </c>
      <c r="H25" s="28">
        <v>0.51</v>
      </c>
      <c r="I25" s="29">
        <v>0</v>
      </c>
      <c r="J25" s="29">
        <v>0</v>
      </c>
      <c r="K25" s="29">
        <v>0</v>
      </c>
      <c r="L25" s="29">
        <v>0.76</v>
      </c>
      <c r="M25" s="29">
        <v>0.88</v>
      </c>
      <c r="N25" s="29">
        <v>1.1100000000000001</v>
      </c>
      <c r="O25" s="29">
        <v>1.44</v>
      </c>
      <c r="P25" s="38">
        <f t="shared" si="8"/>
        <v>9.5999999999999979</v>
      </c>
    </row>
    <row r="26" spans="1:24" ht="15.75" hidden="1" customHeight="1" x14ac:dyDescent="0.25">
      <c r="A26" s="1" t="s">
        <v>41</v>
      </c>
      <c r="B26" s="5" t="s">
        <v>55</v>
      </c>
      <c r="C26" s="37" t="s">
        <v>18</v>
      </c>
      <c r="D26" s="28">
        <v>40</v>
      </c>
      <c r="E26" s="28">
        <v>40</v>
      </c>
      <c r="F26" s="28">
        <v>40</v>
      </c>
      <c r="G26" s="28">
        <v>40</v>
      </c>
      <c r="H26" s="28">
        <v>20</v>
      </c>
      <c r="I26" s="29">
        <v>10</v>
      </c>
      <c r="J26" s="29">
        <v>10</v>
      </c>
      <c r="K26" s="29">
        <v>10</v>
      </c>
      <c r="L26" s="28">
        <v>20</v>
      </c>
      <c r="M26" s="28">
        <v>40</v>
      </c>
      <c r="N26" s="28">
        <v>40</v>
      </c>
      <c r="O26" s="28">
        <v>40</v>
      </c>
      <c r="P26" s="38">
        <f t="shared" si="8"/>
        <v>350</v>
      </c>
    </row>
    <row r="27" spans="1:24" ht="15.75" hidden="1" customHeight="1" x14ac:dyDescent="0.25">
      <c r="A27" s="1" t="s">
        <v>43</v>
      </c>
      <c r="B27" s="5" t="s">
        <v>56</v>
      </c>
      <c r="C27" s="37" t="s">
        <v>18</v>
      </c>
      <c r="D27" s="29">
        <v>70.741</v>
      </c>
      <c r="E27" s="29">
        <v>63.597999999999999</v>
      </c>
      <c r="F27" s="29">
        <v>69.921000000000006</v>
      </c>
      <c r="G27" s="29">
        <v>67.298000000000002</v>
      </c>
      <c r="H27" s="29">
        <v>65.468000000000004</v>
      </c>
      <c r="I27" s="29">
        <v>63.107999999999997</v>
      </c>
      <c r="J27" s="29">
        <v>57.591999999999999</v>
      </c>
      <c r="K27" s="29">
        <v>58.304000000000002</v>
      </c>
      <c r="L27" s="29">
        <v>60.93</v>
      </c>
      <c r="M27" s="29">
        <v>67.024000000000001</v>
      </c>
      <c r="N27" s="29">
        <v>68.391999999999996</v>
      </c>
      <c r="O27" s="29">
        <v>69.736999999999995</v>
      </c>
      <c r="P27" s="38">
        <f t="shared" si="8"/>
        <v>782.11299999999994</v>
      </c>
    </row>
    <row r="28" spans="1:24" ht="41.4" hidden="1" x14ac:dyDescent="0.25">
      <c r="A28" s="1" t="s">
        <v>44</v>
      </c>
      <c r="B28" s="6" t="s">
        <v>45</v>
      </c>
      <c r="C28" s="7" t="s">
        <v>49</v>
      </c>
      <c r="D28" s="26">
        <v>763.5</v>
      </c>
      <c r="E28" s="26">
        <v>821.7</v>
      </c>
      <c r="F28" s="26">
        <v>791</v>
      </c>
      <c r="G28" s="26">
        <v>966.9</v>
      </c>
      <c r="H28" s="26">
        <v>1101.7</v>
      </c>
      <c r="I28" s="26">
        <v>1245</v>
      </c>
      <c r="J28" s="26">
        <v>1312.2</v>
      </c>
      <c r="K28" s="26">
        <v>1350.5</v>
      </c>
      <c r="L28" s="26">
        <v>1292.2</v>
      </c>
      <c r="M28" s="26">
        <v>1144.5</v>
      </c>
      <c r="N28" s="26">
        <v>852.6</v>
      </c>
      <c r="O28" s="26">
        <v>953.7</v>
      </c>
      <c r="P28" s="26">
        <f>ROUND(P29/P9*1000,1)</f>
        <v>989.9</v>
      </c>
      <c r="Q28" s="9"/>
      <c r="R28" s="9"/>
      <c r="S28" s="9"/>
      <c r="T28" s="9"/>
      <c r="U28" s="9"/>
      <c r="V28" s="9"/>
      <c r="W28" s="9"/>
      <c r="X28" s="9"/>
    </row>
    <row r="29" spans="1:24" ht="27.6" x14ac:dyDescent="0.25">
      <c r="A29" s="1" t="s">
        <v>46</v>
      </c>
      <c r="B29" s="6" t="s">
        <v>47</v>
      </c>
      <c r="C29" s="7" t="s">
        <v>48</v>
      </c>
      <c r="D29" s="10">
        <f>ROUND(D9*D28/1000,1)</f>
        <v>875</v>
      </c>
      <c r="E29" s="10">
        <f t="shared" ref="E29:O29" si="9">ROUND(E9*E28/1000,1)</f>
        <v>841.4</v>
      </c>
      <c r="F29" s="10">
        <f t="shared" si="9"/>
        <v>870.1</v>
      </c>
      <c r="G29" s="10">
        <f t="shared" si="9"/>
        <v>862.5</v>
      </c>
      <c r="H29" s="10">
        <f t="shared" si="9"/>
        <v>764.6</v>
      </c>
      <c r="I29" s="10">
        <f t="shared" si="9"/>
        <v>622.5</v>
      </c>
      <c r="J29" s="10">
        <f>ROUND(J9*J28/1000,1)</f>
        <v>581.29999999999995</v>
      </c>
      <c r="K29" s="10">
        <f>ROUND(K9*K28/1000,1)</f>
        <v>625.29999999999995</v>
      </c>
      <c r="L29" s="10">
        <f t="shared" si="9"/>
        <v>830.9</v>
      </c>
      <c r="M29" s="10">
        <f t="shared" si="9"/>
        <v>892.7</v>
      </c>
      <c r="N29" s="10">
        <f t="shared" si="9"/>
        <v>763.9</v>
      </c>
      <c r="O29" s="10">
        <f t="shared" si="9"/>
        <v>934.6</v>
      </c>
      <c r="P29" s="8">
        <f>SUM(D29:O29)</f>
        <v>9464.8000000000011</v>
      </c>
      <c r="Q29" s="9"/>
      <c r="R29" s="9"/>
      <c r="S29" s="9"/>
      <c r="T29" s="9"/>
      <c r="U29" s="9"/>
      <c r="V29" s="9"/>
      <c r="W29" s="9"/>
      <c r="X29" s="9"/>
    </row>
    <row r="30" spans="1:24" ht="30" customHeight="1" x14ac:dyDescent="0.25">
      <c r="A30" s="1" t="s">
        <v>53</v>
      </c>
      <c r="B30" s="6" t="s">
        <v>47</v>
      </c>
      <c r="C30" s="37" t="s">
        <v>50</v>
      </c>
      <c r="D30" s="12">
        <f t="shared" ref="D30:P30" si="10">D29/1.1757</f>
        <v>744.23747554648298</v>
      </c>
      <c r="E30" s="12">
        <f t="shared" si="10"/>
        <v>715.65875648549797</v>
      </c>
      <c r="F30" s="12">
        <f t="shared" si="10"/>
        <v>740.06974568342264</v>
      </c>
      <c r="G30" s="12">
        <f t="shared" si="10"/>
        <v>733.6055116101046</v>
      </c>
      <c r="H30" s="12">
        <f t="shared" si="10"/>
        <v>650.33597006038963</v>
      </c>
      <c r="I30" s="12">
        <f t="shared" si="10"/>
        <v>529.47180403164077</v>
      </c>
      <c r="J30" s="12">
        <f t="shared" si="10"/>
        <v>494.42885089733772</v>
      </c>
      <c r="K30" s="12">
        <f t="shared" si="10"/>
        <v>531.85336395338948</v>
      </c>
      <c r="L30" s="12">
        <f t="shared" si="10"/>
        <v>706.72790677894022</v>
      </c>
      <c r="M30" s="12">
        <f t="shared" si="10"/>
        <v>759.29233648039474</v>
      </c>
      <c r="N30" s="12">
        <f t="shared" si="10"/>
        <v>649.74058007995234</v>
      </c>
      <c r="O30" s="12">
        <f t="shared" si="10"/>
        <v>794.93067959513485</v>
      </c>
      <c r="P30" s="12">
        <f t="shared" si="10"/>
        <v>8050.3529812026891</v>
      </c>
      <c r="Q30" s="45"/>
    </row>
    <row r="31" spans="1:24" ht="45.75" hidden="1" customHeight="1" x14ac:dyDescent="0.25">
      <c r="A31" s="11"/>
      <c r="B31" s="13" t="s">
        <v>45</v>
      </c>
      <c r="C31" s="14" t="s">
        <v>49</v>
      </c>
      <c r="D31" s="15">
        <v>587.79999999999995</v>
      </c>
      <c r="E31" s="15">
        <v>608.6</v>
      </c>
      <c r="F31" s="15">
        <v>631.79999999999995</v>
      </c>
      <c r="G31" s="15">
        <v>707.5</v>
      </c>
      <c r="H31" s="15">
        <v>772.4</v>
      </c>
      <c r="I31" s="15">
        <v>819.5</v>
      </c>
      <c r="J31" s="15">
        <v>1276.4000000000001</v>
      </c>
      <c r="K31" s="15">
        <v>1286.3</v>
      </c>
      <c r="L31" s="15">
        <v>1055.5999999999999</v>
      </c>
      <c r="M31" s="15">
        <v>730.7</v>
      </c>
      <c r="N31" s="15">
        <v>700.5</v>
      </c>
      <c r="O31" s="15">
        <v>622.6</v>
      </c>
      <c r="P31" s="15">
        <v>752.69</v>
      </c>
    </row>
    <row r="32" spans="1:24" ht="35.25" hidden="1" customHeight="1" x14ac:dyDescent="0.25">
      <c r="A32" s="11"/>
      <c r="B32" s="13" t="s">
        <v>47</v>
      </c>
      <c r="C32" s="14" t="s">
        <v>48</v>
      </c>
      <c r="D32" s="15">
        <f>D9*D31/1000</f>
        <v>673.61879999999996</v>
      </c>
      <c r="E32" s="15">
        <f t="shared" ref="E32:O32" si="11">E9*E31/1000</f>
        <v>623.20640000000003</v>
      </c>
      <c r="F32" s="15">
        <f t="shared" si="11"/>
        <v>694.98</v>
      </c>
      <c r="G32" s="15">
        <f t="shared" si="11"/>
        <v>631.09</v>
      </c>
      <c r="H32" s="15">
        <f t="shared" si="11"/>
        <v>536.04559999999992</v>
      </c>
      <c r="I32" s="15">
        <f t="shared" si="11"/>
        <v>409.75</v>
      </c>
      <c r="J32" s="15">
        <f t="shared" si="11"/>
        <v>565.44520000000011</v>
      </c>
      <c r="K32" s="15">
        <f t="shared" si="11"/>
        <v>595.55690000000004</v>
      </c>
      <c r="L32" s="15">
        <f t="shared" si="11"/>
        <v>678.75079999999991</v>
      </c>
      <c r="M32" s="15">
        <f t="shared" si="11"/>
        <v>569.94600000000003</v>
      </c>
      <c r="N32" s="15">
        <f t="shared" si="11"/>
        <v>627.64800000000002</v>
      </c>
      <c r="O32" s="15">
        <f t="shared" si="11"/>
        <v>610.14800000000002</v>
      </c>
      <c r="P32" s="15">
        <f>SUM(D32:O32)</f>
        <v>7216.1857</v>
      </c>
    </row>
    <row r="33" spans="1:16" ht="31.5" hidden="1" customHeight="1" x14ac:dyDescent="0.25">
      <c r="A33" s="11"/>
      <c r="B33" s="13" t="s">
        <v>47</v>
      </c>
      <c r="C33" s="16" t="s">
        <v>50</v>
      </c>
      <c r="D33" s="15">
        <f>D32/1.17</f>
        <v>575.74256410256407</v>
      </c>
      <c r="E33" s="15">
        <f t="shared" ref="E33:O33" si="12">E32/1.17</f>
        <v>532.6550427350428</v>
      </c>
      <c r="F33" s="15">
        <f t="shared" si="12"/>
        <v>594</v>
      </c>
      <c r="G33" s="15">
        <f t="shared" si="12"/>
        <v>539.39316239316247</v>
      </c>
      <c r="H33" s="15">
        <f t="shared" si="12"/>
        <v>458.15863247863246</v>
      </c>
      <c r="I33" s="15">
        <f t="shared" si="12"/>
        <v>350.21367521367523</v>
      </c>
      <c r="J33" s="15">
        <f t="shared" si="12"/>
        <v>483.28649572649584</v>
      </c>
      <c r="K33" s="15">
        <f t="shared" si="12"/>
        <v>509.0229914529915</v>
      </c>
      <c r="L33" s="15">
        <f t="shared" si="12"/>
        <v>580.12888888888881</v>
      </c>
      <c r="M33" s="15">
        <f t="shared" si="12"/>
        <v>487.13333333333338</v>
      </c>
      <c r="N33" s="15">
        <f t="shared" si="12"/>
        <v>536.45128205128208</v>
      </c>
      <c r="O33" s="15">
        <f t="shared" si="12"/>
        <v>521.49401709401718</v>
      </c>
      <c r="P33" s="15">
        <f>SUM(D33:O33)</f>
        <v>6167.6800854700859</v>
      </c>
    </row>
    <row r="34" spans="1:16" ht="7.5" customHeight="1" x14ac:dyDescent="0.25"/>
    <row r="35" spans="1:16" ht="19.5" customHeight="1" x14ac:dyDescent="0.25">
      <c r="A35" s="46" t="s">
        <v>63</v>
      </c>
      <c r="B35" s="17"/>
      <c r="C35" s="17"/>
      <c r="D35" s="17"/>
      <c r="E35" s="17"/>
      <c r="F35" s="17"/>
      <c r="G35" s="18"/>
      <c r="H35" s="35"/>
      <c r="I35" s="35"/>
      <c r="J35" s="35"/>
      <c r="O35" s="19"/>
      <c r="P35" s="41"/>
    </row>
    <row r="36" spans="1:16" ht="13.5" customHeight="1" x14ac:dyDescent="0.25">
      <c r="A36" s="46" t="s">
        <v>64</v>
      </c>
      <c r="B36" s="17"/>
      <c r="C36" s="17"/>
      <c r="D36" s="17"/>
      <c r="E36" s="17"/>
      <c r="F36" s="17"/>
      <c r="G36" s="18"/>
      <c r="H36" s="35"/>
      <c r="I36" s="35"/>
      <c r="J36" s="35"/>
      <c r="O36" s="47" t="s">
        <v>65</v>
      </c>
      <c r="P36" s="20"/>
    </row>
    <row r="37" spans="1:16" ht="13.5" customHeight="1" x14ac:dyDescent="0.25">
      <c r="A37" s="46"/>
      <c r="B37" s="17"/>
      <c r="C37" s="17"/>
      <c r="D37" s="17"/>
      <c r="E37" s="17"/>
      <c r="F37" s="17"/>
      <c r="G37" s="18"/>
      <c r="H37" s="35"/>
      <c r="I37" s="35"/>
      <c r="J37" s="35"/>
      <c r="O37" s="47"/>
      <c r="P37" s="20"/>
    </row>
    <row r="38" spans="1:16" x14ac:dyDescent="0.25">
      <c r="A38" s="21" t="s">
        <v>66</v>
      </c>
    </row>
    <row r="39" spans="1:16" x14ac:dyDescent="0.25">
      <c r="A39" s="34" t="s">
        <v>67</v>
      </c>
    </row>
  </sheetData>
  <mergeCells count="5">
    <mergeCell ref="A3:P3"/>
    <mergeCell ref="A5:A6"/>
    <mergeCell ref="B5:B6"/>
    <mergeCell ref="C5:C6"/>
    <mergeCell ref="D5:P5"/>
  </mergeCells>
  <pageMargins left="0.55118110236220474" right="0.31496062992125984" top="0.59055118110236227" bottom="0.31496062992125984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2019</vt:lpstr>
    </vt:vector>
  </TitlesOfParts>
  <Company>NGAZ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Сирук Н.А.</cp:lastModifiedBy>
  <cp:lastPrinted>2019-04-16T11:03:50Z</cp:lastPrinted>
  <dcterms:created xsi:type="dcterms:W3CDTF">2013-04-09T10:51:03Z</dcterms:created>
  <dcterms:modified xsi:type="dcterms:W3CDTF">2019-04-16T11:03:59Z</dcterms:modified>
</cp:coreProperties>
</file>