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d siruk\ПЭУ, РЭК\для ИНФО\2018\Плановые показатели отпуска электроэнергии (мощности)\2018\"/>
    </mc:Choice>
  </mc:AlternateContent>
  <bookViews>
    <workbookView xWindow="-15" yWindow="690" windowWidth="18960" windowHeight="11580" tabRatio="920"/>
  </bookViews>
  <sheets>
    <sheet name="6" sheetId="161" r:id="rId1"/>
  </sheet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v" hidden="1">{#N/A,#N/A,FALSE,"Расчет вспомогательных"}</definedName>
    <definedName name="wrn.1." hidden="1">{#N/A,#N/A,FALSE,"Расчет вспомогательных"}</definedName>
    <definedName name="_xlnm.Print_Area" localSheetId="0">'6'!$A$1:$V$28</definedName>
    <definedName name="прочие" hidden="1">{#N/A,#N/A,FALSE,"Расчет вспомогательных"}</definedName>
  </definedNames>
  <calcPr calcId="152511"/>
  <customWorkbookViews>
    <customWorkbookView name="ЭО - Личное представление" guid="{12E8F105-9013-11D2-967C-00A0244B494B}" mergeInterval="0" personalView="1" maximized="1" windowWidth="796" windowHeight="412" activeSheetId="1"/>
    <customWorkbookView name="Экономический отдел - Личное представление" guid="{82127D20-6440-11D2-ABA7-00A0244B494B}" mergeInterval="0" personalView="1" maximized="1" windowWidth="796" windowHeight="388" activeSheetId="1"/>
  </customWorkbookViews>
</workbook>
</file>

<file path=xl/calcChain.xml><?xml version="1.0" encoding="utf-8"?>
<calcChain xmlns="http://schemas.openxmlformats.org/spreadsheetml/2006/main">
  <c r="Q15" i="161" l="1"/>
  <c r="L12" i="161"/>
  <c r="Q13" i="161"/>
  <c r="Q12" i="161"/>
  <c r="M15" i="161"/>
  <c r="M14" i="161"/>
  <c r="M13" i="161"/>
  <c r="M10" i="161"/>
  <c r="P49" i="161"/>
  <c r="P39" i="161" l="1"/>
  <c r="U49" i="161"/>
  <c r="G23" i="161"/>
  <c r="G22" i="161"/>
  <c r="G21" i="161"/>
  <c r="G15" i="161"/>
  <c r="C15" i="161"/>
  <c r="L10" i="161"/>
  <c r="H22" i="161"/>
  <c r="G9" i="161"/>
  <c r="G14" i="161"/>
  <c r="G13" i="161"/>
  <c r="G12" i="161"/>
  <c r="E49" i="161" l="1"/>
  <c r="J49" i="161"/>
  <c r="U39" i="161" l="1"/>
  <c r="V32" i="161" s="1"/>
  <c r="Q14" i="161"/>
  <c r="H14" i="161"/>
  <c r="G18" i="161"/>
  <c r="G10" i="161"/>
  <c r="E39" i="161"/>
  <c r="E50" i="161" s="1"/>
  <c r="G20" i="161" l="1"/>
  <c r="Q23" i="161"/>
  <c r="U50" i="161"/>
  <c r="P50" i="161"/>
  <c r="Q22" i="161"/>
  <c r="J39" i="161"/>
  <c r="K32" i="161" s="1"/>
  <c r="J50" i="161" s="1"/>
  <c r="C14" i="161"/>
  <c r="T14" i="161" s="1"/>
  <c r="Q21" i="161"/>
  <c r="I15" i="161"/>
  <c r="H15" i="161" s="1"/>
  <c r="J15" i="161"/>
  <c r="D15" i="161"/>
  <c r="D10" i="161" s="1"/>
  <c r="E15" i="161"/>
  <c r="E10" i="161" s="1"/>
  <c r="K15" i="161"/>
  <c r="I23" i="161"/>
  <c r="J23" i="161"/>
  <c r="K23" i="161"/>
  <c r="D23" i="161"/>
  <c r="D18" i="161"/>
  <c r="E23" i="161"/>
  <c r="E18" i="161" s="1"/>
  <c r="F23" i="161"/>
  <c r="F18" i="161"/>
  <c r="C19" i="161"/>
  <c r="V19" i="161" s="1"/>
  <c r="L20" i="161"/>
  <c r="H20" i="161" s="1"/>
  <c r="I18" i="161"/>
  <c r="J18" i="161"/>
  <c r="K18" i="161"/>
  <c r="L9" i="161"/>
  <c r="Q9" i="161" s="1"/>
  <c r="F15" i="161"/>
  <c r="F10" i="161"/>
  <c r="I10" i="161"/>
  <c r="J10" i="161"/>
  <c r="K10" i="161"/>
  <c r="C11" i="161"/>
  <c r="V11" i="161" s="1"/>
  <c r="H11" i="161"/>
  <c r="M11" i="161"/>
  <c r="W11" i="161"/>
  <c r="B7" i="161"/>
  <c r="C7" i="161" s="1"/>
  <c r="D7" i="161" s="1"/>
  <c r="E7" i="161" s="1"/>
  <c r="F7" i="161" s="1"/>
  <c r="G7" i="161" s="1"/>
  <c r="H7" i="161" s="1"/>
  <c r="I7" i="161" s="1"/>
  <c r="J7" i="161" s="1"/>
  <c r="M7" i="161"/>
  <c r="R7" i="161"/>
  <c r="S7" i="161"/>
  <c r="T7" i="161" s="1"/>
  <c r="Q11" i="161"/>
  <c r="Q19" i="161"/>
  <c r="H19" i="161"/>
  <c r="M19" i="161" s="1"/>
  <c r="C21" i="161"/>
  <c r="C13" i="161"/>
  <c r="S13" i="161" s="1"/>
  <c r="C12" i="161"/>
  <c r="V12" i="161" s="1"/>
  <c r="V21" i="161" l="1"/>
  <c r="M21" i="161"/>
  <c r="U14" i="161"/>
  <c r="V14" i="161"/>
  <c r="V13" i="161"/>
  <c r="T21" i="161"/>
  <c r="H23" i="161"/>
  <c r="L18" i="161"/>
  <c r="L17" i="161" s="1"/>
  <c r="Q17" i="161" s="1"/>
  <c r="H12" i="161"/>
  <c r="M12" i="161" s="1"/>
  <c r="W12" i="161" s="1"/>
  <c r="H10" i="161"/>
  <c r="H9" i="161" s="1"/>
  <c r="S14" i="161"/>
  <c r="W14" i="161"/>
  <c r="C10" i="161"/>
  <c r="V10" i="161" s="1"/>
  <c r="Q10" i="161"/>
  <c r="T12" i="161"/>
  <c r="S12" i="161"/>
  <c r="C18" i="161"/>
  <c r="C20" i="161"/>
  <c r="Q20" i="161"/>
  <c r="U12" i="161"/>
  <c r="U13" i="161"/>
  <c r="S21" i="161"/>
  <c r="T13" i="161"/>
  <c r="W13" i="161"/>
  <c r="C22" i="161"/>
  <c r="M22" i="161" s="1"/>
  <c r="U21" i="161"/>
  <c r="W10" i="161" l="1"/>
  <c r="H18" i="161"/>
  <c r="H17" i="161" s="1"/>
  <c r="Q18" i="161"/>
  <c r="C9" i="161"/>
  <c r="C17" i="161"/>
  <c r="V18" i="161"/>
  <c r="S20" i="161"/>
  <c r="U20" i="161"/>
  <c r="M20" i="161"/>
  <c r="V20" i="161"/>
  <c r="T20" i="161"/>
  <c r="T22" i="161"/>
  <c r="S22" i="161"/>
  <c r="V22" i="161"/>
  <c r="U22" i="161"/>
  <c r="M18" i="161"/>
  <c r="M17" i="161" s="1"/>
  <c r="M9" i="161" l="1"/>
  <c r="W9" i="161" s="1"/>
  <c r="V9" i="161"/>
  <c r="V15" i="161"/>
  <c r="T15" i="161"/>
  <c r="U15" i="161"/>
  <c r="S15" i="161"/>
  <c r="W15" i="161"/>
  <c r="C23" i="161"/>
  <c r="M23" i="161" s="1"/>
  <c r="V17" i="161"/>
  <c r="V23" i="161" l="1"/>
  <c r="S23" i="161"/>
  <c r="U23" i="161"/>
  <c r="T23" i="161"/>
</calcChain>
</file>

<file path=xl/sharedStrings.xml><?xml version="1.0" encoding="utf-8"?>
<sst xmlns="http://schemas.openxmlformats.org/spreadsheetml/2006/main" count="139" uniqueCount="51">
  <si>
    <t>Группа потребителей</t>
  </si>
  <si>
    <t>Объем полезного отпуска электроэнергии, млн.кВтч.</t>
  </si>
  <si>
    <t xml:space="preserve">Заявленная (расчетная) мощность, тыс.кВт. </t>
  </si>
  <si>
    <t xml:space="preserve">Доля потребления на разных диапазонах напряжений, % </t>
  </si>
  <si>
    <t>Базовые потребители</t>
  </si>
  <si>
    <t>потребители</t>
  </si>
  <si>
    <t>Бюджетные потребители</t>
  </si>
  <si>
    <t>Население</t>
  </si>
  <si>
    <t>Прочие потребители</t>
  </si>
  <si>
    <t xml:space="preserve">Итого </t>
  </si>
  <si>
    <t>1.</t>
  </si>
  <si>
    <t>2.</t>
  </si>
  <si>
    <t>3.</t>
  </si>
  <si>
    <t>4.</t>
  </si>
  <si>
    <t>3.1.</t>
  </si>
  <si>
    <t>3.2.</t>
  </si>
  <si>
    <t>СН1</t>
  </si>
  <si>
    <t>СН2</t>
  </si>
  <si>
    <t>№</t>
  </si>
  <si>
    <t xml:space="preserve">Всего </t>
  </si>
  <si>
    <t>Число часов использования, час</t>
  </si>
  <si>
    <t>ВН</t>
  </si>
  <si>
    <t>НН</t>
  </si>
  <si>
    <t xml:space="preserve">МКУ ЦОХО </t>
  </si>
  <si>
    <t>МКУК "ЦНТ и КИ"</t>
  </si>
  <si>
    <t>МКУК "ЦБС"</t>
  </si>
  <si>
    <t>МБУЗ ТРБ №3 п.Тухард</t>
  </si>
  <si>
    <t>МУП "Коммунальщик"</t>
  </si>
  <si>
    <t>ООО "Норд-Даймонд"</t>
  </si>
  <si>
    <t>ООО "Надежда"</t>
  </si>
  <si>
    <t>СОПА "Факел"</t>
  </si>
  <si>
    <t>ОАО "МТС"</t>
  </si>
  <si>
    <t xml:space="preserve">ТМК ОУ ДСОШ №1 </t>
  </si>
  <si>
    <t>Итого прочие, тыс.кВтч</t>
  </si>
  <si>
    <t xml:space="preserve">Итого бюджетные, </t>
  </si>
  <si>
    <t>Объем полезного отпуска, млн.кВтч.</t>
  </si>
  <si>
    <t>Заявленная (расчетная) мощность, тыс.кВт.</t>
  </si>
  <si>
    <t>Базовые-"Норильскгазпром"</t>
  </si>
  <si>
    <t>Структура полезного отпуска электрической энергии (мощности) по группам потребителей АО "Норильсктрансгаз"</t>
  </si>
  <si>
    <t>2018г.</t>
  </si>
  <si>
    <t>ООО "СмолГазСпецСтрой"</t>
  </si>
  <si>
    <t>АО "Норильскгазпром"</t>
  </si>
  <si>
    <t>ООО "СпецТрубопроводСтрой"</t>
  </si>
  <si>
    <t>Базовые -  АО "Норильсктрансгаз"</t>
  </si>
  <si>
    <t>Базовые - АО "Норильсктрансгаз"</t>
  </si>
  <si>
    <t>И.о. Заместителя Главного инженера по эксплуатации АО "Норильсктрансгаз"</t>
  </si>
  <si>
    <t>А. Н. Десятов</t>
  </si>
  <si>
    <t>Период регулирования 2019 г.</t>
  </si>
  <si>
    <t>Базовый период 2018 г.</t>
  </si>
  <si>
    <t>2019г.</t>
  </si>
  <si>
    <t>Потребители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</si>
</sst>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_р_._-;\-* #,##0.00_р_._-;_-* &quot;-&quot;??_р_._-;_-@_-"/>
    <numFmt numFmtId="165" formatCode="0.000"/>
    <numFmt numFmtId="166" formatCode="0.0000"/>
    <numFmt numFmtId="167" formatCode="0.0%"/>
    <numFmt numFmtId="168" formatCode="#,##0.000"/>
    <numFmt numFmtId="169" formatCode="General_)"/>
    <numFmt numFmtId="170" formatCode="_-* #,##0.000_р_._-;\-* #,##0.000_р_._-;_-* &quot;-&quot;??_р_._-;_-@_-"/>
    <numFmt numFmtId="171" formatCode="_-* #,##0.000_р_._-;\-* #,##0.000_р_._-;_-* &quot;-&quot;???_р_._-;_-@_-"/>
    <numFmt numFmtId="172" formatCode="_-* #,##0.0_р_._-;\-* #,##0.0_р_._-;_-* &quot;-&quot;??_р_._-;_-@_-"/>
    <numFmt numFmtId="173" formatCode="_-* #,##0.0_р_._-;\-* #,##0.0_р_._-;_-* &quot;-&quot;???_р_._-;_-@_-"/>
    <numFmt numFmtId="174" formatCode="_-* #,##0.0_р_._-;\-* #,##0.0_р_._-;_-* &quot;-&quot;_р_._-;_-@_-"/>
    <numFmt numFmtId="175" formatCode="_(* #,##0_);_(* \(#,##0\);_(* &quot;-&quot;_);_(@_)"/>
    <numFmt numFmtId="176" formatCode="_(* #,##0.00_);_(* \(#,##0.00\);_(* &quot;-&quot;??_);_(@_)"/>
    <numFmt numFmtId="177" formatCode="\$#,##0\ ;\(\$#,##0\)"/>
    <numFmt numFmtId="178" formatCode="&quot;Да&quot;;&quot;Да&quot;;&quot;Нет&quot;"/>
    <numFmt numFmtId="179" formatCode="0.0"/>
  </numFmts>
  <fonts count="27">
    <font>
      <sz val="10"/>
      <name val="Times New Roman Cyr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Times New Roman Cyr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ET"/>
      <charset val="204"/>
    </font>
    <font>
      <sz val="12"/>
      <color indexed="22"/>
      <name val="Arial"/>
      <family val="2"/>
      <charset val="204"/>
    </font>
    <font>
      <sz val="8"/>
      <name val="Arial Cyr"/>
      <family val="2"/>
      <charset val="204"/>
    </font>
    <font>
      <sz val="11"/>
      <name val="Tahoma"/>
      <family val="2"/>
      <charset val="204"/>
    </font>
    <font>
      <b/>
      <sz val="12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63"/>
      <name val="Tahoma"/>
      <family val="2"/>
      <charset val="204"/>
    </font>
    <font>
      <sz val="10"/>
      <color indexed="9"/>
      <name val="Tahoma"/>
      <family val="2"/>
      <charset val="204"/>
    </font>
    <font>
      <sz val="8"/>
      <name val="Tahoma"/>
      <family val="2"/>
      <charset val="204"/>
    </font>
    <font>
      <b/>
      <sz val="10"/>
      <color rgb="FF00B0F0"/>
      <name val="Tahoma"/>
      <family val="2"/>
      <charset val="204"/>
    </font>
    <font>
      <b/>
      <sz val="9.5"/>
      <name val="Tahoma"/>
      <family val="2"/>
      <charset val="204"/>
    </font>
    <font>
      <sz val="12"/>
      <color indexed="10"/>
      <name val="Tahoma"/>
      <family val="2"/>
      <charset val="204"/>
    </font>
    <font>
      <sz val="1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mediumGray">
        <fgColor indexed="13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>
      <protection locked="0"/>
    </xf>
    <xf numFmtId="0" fontId="7" fillId="0" borderId="1" applyNumberFormat="0" applyFont="0" applyFill="0" applyAlignment="0" applyProtection="0"/>
    <xf numFmtId="169" fontId="4" fillId="0" borderId="2">
      <protection locked="0"/>
    </xf>
    <xf numFmtId="169" fontId="5" fillId="2" borderId="2"/>
    <xf numFmtId="0" fontId="12" fillId="0" borderId="0">
      <alignment horizontal="left"/>
    </xf>
    <xf numFmtId="0" fontId="3" fillId="0" borderId="0"/>
    <xf numFmtId="0" fontId="2" fillId="0" borderId="0"/>
    <xf numFmtId="9" fontId="13" fillId="0" borderId="0" applyFont="0" applyFill="0" applyBorder="0" applyAlignment="0" applyProtection="0"/>
    <xf numFmtId="0" fontId="6" fillId="0" borderId="0"/>
    <xf numFmtId="1" fontId="14" fillId="0" borderId="0"/>
    <xf numFmtId="0" fontId="15" fillId="3" borderId="3" applyNumberFormat="0" applyFont="0" applyAlignment="0" applyProtection="0">
      <alignment wrapText="1"/>
    </xf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/>
    <xf numFmtId="0" fontId="18" fillId="0" borderId="4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3" fontId="19" fillId="0" borderId="4" xfId="0" applyNumberFormat="1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0" xfId="0" applyFont="1"/>
    <xf numFmtId="0" fontId="19" fillId="0" borderId="10" xfId="0" applyFont="1" applyFill="1" applyBorder="1"/>
    <xf numFmtId="0" fontId="19" fillId="0" borderId="7" xfId="0" applyFont="1" applyFill="1" applyBorder="1"/>
    <xf numFmtId="170" fontId="19" fillId="0" borderId="7" xfId="22" applyNumberFormat="1" applyFont="1" applyFill="1" applyBorder="1"/>
    <xf numFmtId="171" fontId="19" fillId="0" borderId="7" xfId="0" applyNumberFormat="1" applyFont="1" applyFill="1" applyBorder="1"/>
    <xf numFmtId="173" fontId="19" fillId="0" borderId="7" xfId="0" applyNumberFormat="1" applyFont="1" applyFill="1" applyBorder="1"/>
    <xf numFmtId="164" fontId="19" fillId="0" borderId="7" xfId="22" applyFont="1" applyFill="1" applyBorder="1"/>
    <xf numFmtId="9" fontId="19" fillId="0" borderId="7" xfId="0" applyNumberFormat="1" applyFont="1" applyFill="1" applyBorder="1"/>
    <xf numFmtId="167" fontId="19" fillId="0" borderId="7" xfId="0" applyNumberFormat="1" applyFont="1" applyFill="1" applyBorder="1"/>
    <xf numFmtId="167" fontId="18" fillId="0" borderId="11" xfId="0" applyNumberFormat="1" applyFont="1" applyFill="1" applyBorder="1"/>
    <xf numFmtId="165" fontId="19" fillId="0" borderId="0" xfId="0" applyNumberFormat="1" applyFont="1"/>
    <xf numFmtId="0" fontId="19" fillId="0" borderId="12" xfId="0" applyFont="1" applyFill="1" applyBorder="1"/>
    <xf numFmtId="0" fontId="19" fillId="0" borderId="5" xfId="0" applyFont="1" applyFill="1" applyBorder="1"/>
    <xf numFmtId="170" fontId="19" fillId="0" borderId="5" xfId="22" applyNumberFormat="1" applyFont="1" applyFill="1" applyBorder="1"/>
    <xf numFmtId="171" fontId="19" fillId="0" borderId="5" xfId="0" applyNumberFormat="1" applyFont="1" applyFill="1" applyBorder="1"/>
    <xf numFmtId="172" fontId="19" fillId="0" borderId="5" xfId="22" applyNumberFormat="1" applyFont="1" applyFill="1" applyBorder="1"/>
    <xf numFmtId="164" fontId="19" fillId="0" borderId="5" xfId="22" applyFont="1" applyFill="1" applyBorder="1"/>
    <xf numFmtId="173" fontId="19" fillId="0" borderId="5" xfId="0" applyNumberFormat="1" applyFont="1" applyFill="1" applyBorder="1"/>
    <xf numFmtId="9" fontId="19" fillId="0" borderId="5" xfId="0" applyNumberFormat="1" applyFont="1" applyFill="1" applyBorder="1"/>
    <xf numFmtId="167" fontId="19" fillId="0" borderId="5" xfId="0" applyNumberFormat="1" applyFont="1" applyFill="1" applyBorder="1"/>
    <xf numFmtId="167" fontId="19" fillId="0" borderId="13" xfId="0" applyNumberFormat="1" applyFont="1" applyFill="1" applyBorder="1"/>
    <xf numFmtId="170" fontId="19" fillId="4" borderId="5" xfId="22" applyNumberFormat="1" applyFont="1" applyFill="1" applyBorder="1"/>
    <xf numFmtId="171" fontId="19" fillId="4" borderId="5" xfId="0" applyNumberFormat="1" applyFont="1" applyFill="1" applyBorder="1"/>
    <xf numFmtId="173" fontId="18" fillId="0" borderId="5" xfId="22" applyNumberFormat="1" applyFont="1" applyFill="1" applyBorder="1"/>
    <xf numFmtId="0" fontId="18" fillId="0" borderId="12" xfId="0" applyFont="1" applyFill="1" applyBorder="1"/>
    <xf numFmtId="0" fontId="18" fillId="0" borderId="5" xfId="0" applyFont="1" applyFill="1" applyBorder="1"/>
    <xf numFmtId="170" fontId="18" fillId="0" borderId="5" xfId="22" applyNumberFormat="1" applyFont="1" applyFill="1" applyBorder="1"/>
    <xf numFmtId="171" fontId="18" fillId="0" borderId="5" xfId="22" applyNumberFormat="1" applyFont="1" applyFill="1" applyBorder="1"/>
    <xf numFmtId="171" fontId="18" fillId="0" borderId="5" xfId="0" applyNumberFormat="1" applyFont="1" applyFill="1" applyBorder="1"/>
    <xf numFmtId="172" fontId="18" fillId="0" borderId="5" xfId="22" applyNumberFormat="1" applyFont="1" applyFill="1" applyBorder="1"/>
    <xf numFmtId="9" fontId="18" fillId="0" borderId="5" xfId="0" applyNumberFormat="1" applyFont="1" applyFill="1" applyBorder="1"/>
    <xf numFmtId="167" fontId="18" fillId="0" borderId="5" xfId="0" applyNumberFormat="1" applyFont="1" applyFill="1" applyBorder="1"/>
    <xf numFmtId="167" fontId="18" fillId="0" borderId="13" xfId="0" applyNumberFormat="1" applyFont="1" applyFill="1" applyBorder="1"/>
    <xf numFmtId="171" fontId="19" fillId="0" borderId="5" xfId="22" applyNumberFormat="1" applyFont="1" applyFill="1" applyBorder="1"/>
    <xf numFmtId="173" fontId="19" fillId="0" borderId="5" xfId="22" applyNumberFormat="1" applyFont="1" applyFill="1" applyBorder="1"/>
    <xf numFmtId="0" fontId="18" fillId="0" borderId="14" xfId="0" applyFont="1" applyFill="1" applyBorder="1"/>
    <xf numFmtId="0" fontId="18" fillId="0" borderId="6" xfId="0" applyFont="1" applyFill="1" applyBorder="1"/>
    <xf numFmtId="170" fontId="18" fillId="0" borderId="6" xfId="22" applyNumberFormat="1" applyFont="1" applyFill="1" applyBorder="1"/>
    <xf numFmtId="170" fontId="18" fillId="4" borderId="6" xfId="22" applyNumberFormat="1" applyFont="1" applyFill="1" applyBorder="1"/>
    <xf numFmtId="171" fontId="18" fillId="0" borderId="6" xfId="22" applyNumberFormat="1" applyFont="1" applyFill="1" applyBorder="1"/>
    <xf numFmtId="171" fontId="18" fillId="0" borderId="6" xfId="0" applyNumberFormat="1" applyFont="1" applyFill="1" applyBorder="1"/>
    <xf numFmtId="171" fontId="20" fillId="4" borderId="6" xfId="0" applyNumberFormat="1" applyFont="1" applyFill="1" applyBorder="1"/>
    <xf numFmtId="172" fontId="18" fillId="0" borderId="6" xfId="22" applyNumberFormat="1" applyFont="1" applyFill="1" applyBorder="1"/>
    <xf numFmtId="164" fontId="18" fillId="0" borderId="6" xfId="22" applyFont="1" applyFill="1" applyBorder="1"/>
    <xf numFmtId="9" fontId="18" fillId="0" borderId="6" xfId="0" applyNumberFormat="1" applyFont="1" applyFill="1" applyBorder="1"/>
    <xf numFmtId="167" fontId="18" fillId="0" borderId="6" xfId="0" applyNumberFormat="1" applyFont="1" applyFill="1" applyBorder="1"/>
    <xf numFmtId="167" fontId="18" fillId="0" borderId="15" xfId="0" applyNumberFormat="1" applyFont="1" applyFill="1" applyBorder="1"/>
    <xf numFmtId="0" fontId="19" fillId="0" borderId="0" xfId="0" applyFont="1" applyAlignment="1"/>
    <xf numFmtId="174" fontId="19" fillId="0" borderId="7" xfId="0" applyNumberFormat="1" applyFont="1" applyFill="1" applyBorder="1"/>
    <xf numFmtId="174" fontId="19" fillId="0" borderId="5" xfId="0" applyNumberFormat="1" applyFont="1" applyFill="1" applyBorder="1"/>
    <xf numFmtId="174" fontId="18" fillId="0" borderId="5" xfId="0" applyNumberFormat="1" applyFont="1" applyFill="1" applyBorder="1"/>
    <xf numFmtId="164" fontId="18" fillId="0" borderId="5" xfId="22" applyFont="1" applyFill="1" applyBorder="1"/>
    <xf numFmtId="0" fontId="18" fillId="0" borderId="16" xfId="0" applyFont="1" applyFill="1" applyBorder="1"/>
    <xf numFmtId="0" fontId="18" fillId="0" borderId="17" xfId="0" applyFont="1" applyFill="1" applyBorder="1"/>
    <xf numFmtId="171" fontId="18" fillId="0" borderId="17" xfId="0" applyNumberFormat="1" applyFont="1" applyFill="1" applyBorder="1"/>
    <xf numFmtId="171" fontId="18" fillId="4" borderId="17" xfId="0" applyNumberFormat="1" applyFont="1" applyFill="1" applyBorder="1"/>
    <xf numFmtId="171" fontId="18" fillId="0" borderId="17" xfId="22" applyNumberFormat="1" applyFont="1" applyFill="1" applyBorder="1"/>
    <xf numFmtId="174" fontId="18" fillId="0" borderId="17" xfId="0" applyNumberFormat="1" applyFont="1" applyFill="1" applyBorder="1"/>
    <xf numFmtId="164" fontId="18" fillId="0" borderId="17" xfId="22" applyFont="1" applyFill="1" applyBorder="1"/>
    <xf numFmtId="9" fontId="18" fillId="0" borderId="17" xfId="0" applyNumberFormat="1" applyFont="1" applyFill="1" applyBorder="1"/>
    <xf numFmtId="167" fontId="18" fillId="0" borderId="17" xfId="0" applyNumberFormat="1" applyFont="1" applyFill="1" applyBorder="1"/>
    <xf numFmtId="167" fontId="18" fillId="0" borderId="18" xfId="0" applyNumberFormat="1" applyFont="1" applyFill="1" applyBorder="1"/>
    <xf numFmtId="4" fontId="16" fillId="0" borderId="0" xfId="0" applyNumberFormat="1" applyFont="1"/>
    <xf numFmtId="168" fontId="16" fillId="0" borderId="0" xfId="0" applyNumberFormat="1" applyFont="1"/>
    <xf numFmtId="0" fontId="19" fillId="0" borderId="0" xfId="15" applyFont="1" applyFill="1" applyBorder="1" applyAlignment="1">
      <alignment wrapText="1"/>
    </xf>
    <xf numFmtId="0" fontId="19" fillId="0" borderId="0" xfId="14" applyFont="1"/>
    <xf numFmtId="164" fontId="21" fillId="0" borderId="0" xfId="15" applyNumberFormat="1" applyFont="1" applyFill="1" applyAlignment="1">
      <alignment vertical="center" wrapText="1"/>
    </xf>
    <xf numFmtId="0" fontId="17" fillId="0" borderId="0" xfId="15" applyFont="1" applyAlignment="1">
      <alignment horizontal="left"/>
    </xf>
    <xf numFmtId="0" fontId="19" fillId="0" borderId="0" xfId="15" applyFont="1" applyFill="1" applyBorder="1" applyAlignment="1">
      <alignment horizontal="left" wrapText="1"/>
    </xf>
    <xf numFmtId="165" fontId="18" fillId="0" borderId="4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165" fontId="18" fillId="0" borderId="20" xfId="0" applyNumberFormat="1" applyFont="1" applyFill="1" applyBorder="1" applyAlignment="1">
      <alignment vertical="center" wrapText="1"/>
    </xf>
    <xf numFmtId="0" fontId="16" fillId="0" borderId="0" xfId="0" applyFont="1" applyBorder="1"/>
    <xf numFmtId="0" fontId="18" fillId="0" borderId="19" xfId="0" applyFont="1" applyFill="1" applyBorder="1" applyAlignment="1"/>
    <xf numFmtId="0" fontId="19" fillId="0" borderId="19" xfId="0" applyFont="1" applyFill="1" applyBorder="1" applyAlignment="1"/>
    <xf numFmtId="0" fontId="19" fillId="0" borderId="21" xfId="0" applyFont="1" applyFill="1" applyBorder="1" applyAlignment="1"/>
    <xf numFmtId="0" fontId="19" fillId="0" borderId="20" xfId="0" applyFont="1" applyFill="1" applyBorder="1" applyAlignment="1"/>
    <xf numFmtId="0" fontId="18" fillId="0" borderId="21" xfId="0" applyFont="1" applyFill="1" applyBorder="1" applyAlignment="1"/>
    <xf numFmtId="0" fontId="18" fillId="0" borderId="22" xfId="0" applyFont="1" applyFill="1" applyBorder="1" applyAlignment="1"/>
    <xf numFmtId="49" fontId="22" fillId="0" borderId="19" xfId="0" applyNumberFormat="1" applyFont="1" applyFill="1" applyBorder="1" applyAlignment="1">
      <alignment horizontal="center" vertical="center" wrapText="1"/>
    </xf>
    <xf numFmtId="49" fontId="22" fillId="0" borderId="21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/>
    </xf>
    <xf numFmtId="0" fontId="18" fillId="0" borderId="21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left"/>
    </xf>
    <xf numFmtId="165" fontId="16" fillId="0" borderId="0" xfId="0" applyNumberFormat="1" applyFont="1"/>
    <xf numFmtId="0" fontId="18" fillId="0" borderId="20" xfId="0" applyFont="1" applyFill="1" applyBorder="1" applyAlignment="1"/>
    <xf numFmtId="0" fontId="18" fillId="0" borderId="0" xfId="15" applyFont="1" applyFill="1" applyBorder="1" applyAlignment="1">
      <alignment wrapText="1"/>
    </xf>
    <xf numFmtId="165" fontId="23" fillId="0" borderId="0" xfId="0" applyNumberFormat="1" applyFont="1" applyFill="1" applyBorder="1" applyAlignment="1">
      <alignment vertical="center" wrapText="1"/>
    </xf>
    <xf numFmtId="165" fontId="23" fillId="0" borderId="4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179" fontId="18" fillId="0" borderId="0" xfId="0" applyNumberFormat="1" applyFont="1" applyFill="1" applyBorder="1" applyAlignment="1">
      <alignment horizontal="center" vertical="center"/>
    </xf>
    <xf numFmtId="164" fontId="25" fillId="0" borderId="0" xfId="22" applyFont="1" applyAlignment="1">
      <alignment horizontal="center" vertical="center" wrapText="1"/>
    </xf>
    <xf numFmtId="0" fontId="26" fillId="0" borderId="0" xfId="0" applyFont="1"/>
    <xf numFmtId="165" fontId="17" fillId="0" borderId="0" xfId="14" applyNumberFormat="1" applyFont="1" applyBorder="1" applyAlignment="1">
      <alignment horizontal="right"/>
    </xf>
    <xf numFmtId="179" fontId="17" fillId="0" borderId="0" xfId="0" applyNumberFormat="1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vertical="center" wrapText="1"/>
    </xf>
    <xf numFmtId="49" fontId="22" fillId="0" borderId="19" xfId="0" applyNumberFormat="1" applyFont="1" applyFill="1" applyBorder="1" applyAlignment="1">
      <alignment horizontal="left" vertical="center"/>
    </xf>
    <xf numFmtId="49" fontId="22" fillId="0" borderId="20" xfId="0" applyNumberFormat="1" applyFont="1" applyFill="1" applyBorder="1" applyAlignment="1">
      <alignment horizontal="left" vertical="center"/>
    </xf>
    <xf numFmtId="0" fontId="18" fillId="0" borderId="19" xfId="15" applyFont="1" applyFill="1" applyBorder="1" applyAlignment="1">
      <alignment horizontal="left" wrapText="1"/>
    </xf>
    <xf numFmtId="0" fontId="18" fillId="0" borderId="21" xfId="15" applyFont="1" applyFill="1" applyBorder="1" applyAlignment="1">
      <alignment horizontal="left" wrapText="1"/>
    </xf>
    <xf numFmtId="0" fontId="18" fillId="0" borderId="20" xfId="15" applyFont="1" applyFill="1" applyBorder="1" applyAlignment="1">
      <alignment horizontal="left" wrapText="1"/>
    </xf>
    <xf numFmtId="0" fontId="24" fillId="0" borderId="4" xfId="15" applyFont="1" applyFill="1" applyBorder="1" applyAlignment="1">
      <alignment horizontal="center" wrapText="1"/>
    </xf>
    <xf numFmtId="0" fontId="18" fillId="0" borderId="19" xfId="15" applyFont="1" applyFill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28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9" fillId="0" borderId="0" xfId="15" applyFont="1" applyFill="1" applyBorder="1" applyAlignment="1">
      <alignment horizontal="left" wrapText="1"/>
    </xf>
    <xf numFmtId="49" fontId="22" fillId="0" borderId="4" xfId="0" applyNumberFormat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21" xfId="15" applyFont="1" applyFill="1" applyBorder="1" applyAlignment="1">
      <alignment horizontal="center" wrapText="1"/>
    </xf>
    <xf numFmtId="0" fontId="18" fillId="0" borderId="20" xfId="15" applyFont="1" applyFill="1" applyBorder="1" applyAlignment="1">
      <alignment horizontal="center" wrapText="1"/>
    </xf>
    <xf numFmtId="49" fontId="22" fillId="0" borderId="19" xfId="0" applyNumberFormat="1" applyFont="1" applyFill="1" applyBorder="1" applyAlignment="1">
      <alignment horizontal="left" vertical="center" wrapText="1"/>
    </xf>
    <xf numFmtId="49" fontId="22" fillId="0" borderId="20" xfId="0" applyNumberFormat="1" applyFont="1" applyFill="1" applyBorder="1" applyAlignment="1">
      <alignment horizontal="left" vertical="center" wrapText="1"/>
    </xf>
    <xf numFmtId="166" fontId="19" fillId="0" borderId="19" xfId="0" applyNumberFormat="1" applyFont="1" applyFill="1" applyBorder="1" applyAlignment="1">
      <alignment horizontal="center" vertical="center" wrapText="1"/>
    </xf>
    <xf numFmtId="166" fontId="19" fillId="0" borderId="20" xfId="0" applyNumberFormat="1" applyFont="1" applyFill="1" applyBorder="1" applyAlignment="1">
      <alignment horizontal="center" vertical="center" wrapText="1"/>
    </xf>
    <xf numFmtId="166" fontId="18" fillId="0" borderId="19" xfId="0" applyNumberFormat="1" applyFont="1" applyFill="1" applyBorder="1" applyAlignment="1">
      <alignment horizontal="center" vertical="center" wrapText="1"/>
    </xf>
    <xf numFmtId="166" fontId="18" fillId="0" borderId="20" xfId="0" applyNumberFormat="1" applyFont="1" applyFill="1" applyBorder="1" applyAlignment="1">
      <alignment horizontal="center" vertical="center" wrapText="1"/>
    </xf>
    <xf numFmtId="49" fontId="22" fillId="0" borderId="19" xfId="0" applyNumberFormat="1" applyFont="1" applyFill="1" applyBorder="1" applyAlignment="1">
      <alignment horizontal="center" vertical="center" wrapText="1"/>
    </xf>
    <xf numFmtId="49" fontId="22" fillId="0" borderId="21" xfId="0" applyNumberFormat="1" applyFont="1" applyFill="1" applyBorder="1" applyAlignment="1">
      <alignment horizontal="center" vertical="center" wrapText="1"/>
    </xf>
    <xf numFmtId="165" fontId="19" fillId="0" borderId="19" xfId="0" applyNumberFormat="1" applyFont="1" applyFill="1" applyBorder="1" applyAlignment="1">
      <alignment horizontal="center" vertical="center" wrapText="1"/>
    </xf>
    <xf numFmtId="165" fontId="19" fillId="0" borderId="20" xfId="0" applyNumberFormat="1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165" fontId="19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/>
    </xf>
    <xf numFmtId="165" fontId="18" fillId="0" borderId="19" xfId="0" applyNumberFormat="1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165" fontId="18" fillId="0" borderId="4" xfId="0" applyNumberFormat="1" applyFont="1" applyFill="1" applyBorder="1" applyAlignment="1">
      <alignment horizontal="center" vertical="center" wrapText="1"/>
    </xf>
    <xf numFmtId="0" fontId="18" fillId="0" borderId="4" xfId="15" applyFont="1" applyFill="1" applyBorder="1" applyAlignment="1">
      <alignment horizontal="center" wrapText="1"/>
    </xf>
    <xf numFmtId="49" fontId="22" fillId="0" borderId="23" xfId="0" applyNumberFormat="1" applyFont="1" applyFill="1" applyBorder="1" applyAlignment="1">
      <alignment horizontal="left" vertical="center" wrapText="1"/>
    </xf>
    <xf numFmtId="166" fontId="18" fillId="0" borderId="4" xfId="0" applyNumberFormat="1" applyFont="1" applyFill="1" applyBorder="1" applyAlignment="1">
      <alignment horizontal="center" vertical="center" wrapText="1"/>
    </xf>
    <xf numFmtId="165" fontId="18" fillId="0" borderId="19" xfId="0" applyNumberFormat="1" applyFont="1" applyFill="1" applyBorder="1" applyAlignment="1">
      <alignment horizontal="center" vertical="center" wrapText="1"/>
    </xf>
    <xf numFmtId="165" fontId="18" fillId="0" borderId="20" xfId="0" applyNumberFormat="1" applyFont="1" applyFill="1" applyBorder="1" applyAlignment="1">
      <alignment horizontal="center" vertical="center" wrapText="1"/>
    </xf>
  </cellXfs>
  <cellStyles count="24">
    <cellStyle name="Comma0" xfId="1"/>
    <cellStyle name="Currency0" xfId="2"/>
    <cellStyle name="Date" xfId="3"/>
    <cellStyle name="Euro" xfId="4"/>
    <cellStyle name="Fixed" xfId="5"/>
    <cellStyle name="Heading 1" xfId="6"/>
    <cellStyle name="Heading 2" xfId="7"/>
    <cellStyle name="Normal_plan_98" xfId="8"/>
    <cellStyle name="PillarText" xfId="9"/>
    <cellStyle name="Total" xfId="10"/>
    <cellStyle name="Беззащитный" xfId="11"/>
    <cellStyle name="Защитный" xfId="12"/>
    <cellStyle name="Обычный" xfId="0" builtinId="0"/>
    <cellStyle name="Обычный 2" xfId="13"/>
    <cellStyle name="Обычный_Tarif_2002 год" xfId="14"/>
    <cellStyle name="Обычный_тарифы на 2002г с 1-01" xfId="15"/>
    <cellStyle name="Процент_11п" xfId="16"/>
    <cellStyle name="Стиль 1" xfId="17"/>
    <cellStyle name="ТЕКСТ" xfId="18"/>
    <cellStyle name="Тень" xfId="19"/>
    <cellStyle name="Тысячи [0]_12п" xfId="20"/>
    <cellStyle name="Тысячи_11п" xfId="21"/>
    <cellStyle name="Финансовый" xfId="22" builtinId="3"/>
    <cellStyle name="Финансовый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43"/>
    <pageSetUpPr fitToPage="1"/>
  </sheetPr>
  <dimension ref="A1:Y50"/>
  <sheetViews>
    <sheetView tabSelected="1" zoomScale="80" zoomScaleNormal="80" zoomScaleSheetLayoutView="67" workbookViewId="0">
      <selection activeCell="S54" sqref="S54"/>
    </sheetView>
  </sheetViews>
  <sheetFormatPr defaultColWidth="9.33203125" defaultRowHeight="14.25"/>
  <cols>
    <col min="1" max="1" width="5.33203125" style="1" customWidth="1"/>
    <col min="2" max="2" width="29.1640625" style="1" customWidth="1"/>
    <col min="3" max="3" width="15.33203125" style="1" customWidth="1"/>
    <col min="4" max="4" width="11.5" style="1" customWidth="1"/>
    <col min="5" max="5" width="11.6640625" style="1" customWidth="1"/>
    <col min="6" max="6" width="12.1640625" style="1" customWidth="1"/>
    <col min="7" max="7" width="13.5" style="1" customWidth="1"/>
    <col min="8" max="8" width="15.33203125" style="1" bestFit="1" customWidth="1"/>
    <col min="9" max="11" width="10.83203125" style="1" customWidth="1"/>
    <col min="12" max="12" width="13" style="1" customWidth="1"/>
    <col min="13" max="13" width="14.83203125" style="1" bestFit="1" customWidth="1"/>
    <col min="14" max="14" width="12" style="1" customWidth="1"/>
    <col min="15" max="15" width="13.33203125" style="1" customWidth="1"/>
    <col min="16" max="16" width="10.1640625" style="1" customWidth="1"/>
    <col min="17" max="17" width="14" style="1" customWidth="1"/>
    <col min="18" max="18" width="18.1640625" style="1" customWidth="1"/>
    <col min="19" max="19" width="12" style="1" customWidth="1"/>
    <col min="20" max="20" width="12.1640625" style="1" customWidth="1"/>
    <col min="21" max="21" width="9.83203125" style="1" customWidth="1"/>
    <col min="22" max="22" width="11.33203125" style="1" customWidth="1"/>
    <col min="23" max="23" width="0" style="1" hidden="1" customWidth="1"/>
    <col min="24" max="16384" width="9.33203125" style="1"/>
  </cols>
  <sheetData>
    <row r="1" spans="1:23">
      <c r="V1" s="2"/>
    </row>
    <row r="3" spans="1:23" ht="18" customHeight="1">
      <c r="A3" s="115" t="s">
        <v>38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3" ht="15" thickBot="1"/>
    <row r="5" spans="1:23" s="3" customFormat="1" ht="25.5" customHeight="1">
      <c r="A5" s="130" t="s">
        <v>18</v>
      </c>
      <c r="B5" s="128" t="s">
        <v>0</v>
      </c>
      <c r="C5" s="116" t="s">
        <v>1</v>
      </c>
      <c r="D5" s="117"/>
      <c r="E5" s="117"/>
      <c r="F5" s="117"/>
      <c r="G5" s="118"/>
      <c r="H5" s="116" t="s">
        <v>2</v>
      </c>
      <c r="I5" s="117"/>
      <c r="J5" s="117"/>
      <c r="K5" s="117"/>
      <c r="L5" s="118"/>
      <c r="M5" s="116" t="s">
        <v>20</v>
      </c>
      <c r="N5" s="117"/>
      <c r="O5" s="117"/>
      <c r="P5" s="117"/>
      <c r="Q5" s="118"/>
      <c r="R5" s="119" t="s">
        <v>3</v>
      </c>
      <c r="S5" s="120"/>
      <c r="T5" s="120"/>
      <c r="U5" s="120"/>
      <c r="V5" s="121"/>
    </row>
    <row r="6" spans="1:23" s="3" customFormat="1" ht="12.75">
      <c r="A6" s="131"/>
      <c r="B6" s="129"/>
      <c r="C6" s="4" t="s">
        <v>19</v>
      </c>
      <c r="D6" s="4" t="s">
        <v>21</v>
      </c>
      <c r="E6" s="4" t="s">
        <v>16</v>
      </c>
      <c r="F6" s="4" t="s">
        <v>17</v>
      </c>
      <c r="G6" s="4" t="s">
        <v>22</v>
      </c>
      <c r="H6" s="4" t="s">
        <v>19</v>
      </c>
      <c r="I6" s="4" t="s">
        <v>21</v>
      </c>
      <c r="J6" s="4" t="s">
        <v>16</v>
      </c>
      <c r="K6" s="4" t="s">
        <v>17</v>
      </c>
      <c r="L6" s="4" t="s">
        <v>22</v>
      </c>
      <c r="M6" s="4" t="s">
        <v>19</v>
      </c>
      <c r="N6" s="4" t="s">
        <v>21</v>
      </c>
      <c r="O6" s="4" t="s">
        <v>16</v>
      </c>
      <c r="P6" s="4" t="s">
        <v>17</v>
      </c>
      <c r="Q6" s="4" t="s">
        <v>22</v>
      </c>
      <c r="R6" s="4" t="s">
        <v>19</v>
      </c>
      <c r="S6" s="4" t="s">
        <v>21</v>
      </c>
      <c r="T6" s="4" t="s">
        <v>16</v>
      </c>
      <c r="U6" s="4" t="s">
        <v>17</v>
      </c>
      <c r="V6" s="5" t="s">
        <v>22</v>
      </c>
    </row>
    <row r="7" spans="1:23" s="10" customFormat="1" ht="12.75">
      <c r="A7" s="6">
        <v>1</v>
      </c>
      <c r="B7" s="7">
        <f>+A7+1</f>
        <v>2</v>
      </c>
      <c r="C7" s="8">
        <f>B7+1</f>
        <v>3</v>
      </c>
      <c r="D7" s="8">
        <f t="shared" ref="D7:I7" si="0">C7+1</f>
        <v>4</v>
      </c>
      <c r="E7" s="8">
        <f t="shared" si="0"/>
        <v>5</v>
      </c>
      <c r="F7" s="8">
        <f t="shared" si="0"/>
        <v>6</v>
      </c>
      <c r="G7" s="8">
        <f t="shared" si="0"/>
        <v>7</v>
      </c>
      <c r="H7" s="8">
        <f t="shared" si="0"/>
        <v>8</v>
      </c>
      <c r="I7" s="8">
        <f t="shared" si="0"/>
        <v>9</v>
      </c>
      <c r="J7" s="7">
        <f>+I7+1</f>
        <v>10</v>
      </c>
      <c r="K7" s="7">
        <v>11</v>
      </c>
      <c r="L7" s="7">
        <v>12</v>
      </c>
      <c r="M7" s="7">
        <f>+L7+1</f>
        <v>13</v>
      </c>
      <c r="N7" s="7"/>
      <c r="O7" s="7"/>
      <c r="P7" s="7"/>
      <c r="Q7" s="7"/>
      <c r="R7" s="7">
        <f>+M7+1</f>
        <v>14</v>
      </c>
      <c r="S7" s="7">
        <f>+R7+1</f>
        <v>15</v>
      </c>
      <c r="T7" s="7">
        <f>+S7+1</f>
        <v>16</v>
      </c>
      <c r="U7" s="7">
        <v>17</v>
      </c>
      <c r="V7" s="9">
        <v>18</v>
      </c>
    </row>
    <row r="8" spans="1:23" s="10" customFormat="1" ht="12.75">
      <c r="A8" s="122" t="s">
        <v>48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4"/>
    </row>
    <row r="9" spans="1:23" s="10" customFormat="1" ht="21" customHeight="1">
      <c r="A9" s="11" t="s">
        <v>10</v>
      </c>
      <c r="B9" s="12" t="s">
        <v>4</v>
      </c>
      <c r="C9" s="13">
        <f>C10</f>
        <v>6.1244110000000003</v>
      </c>
      <c r="D9" s="13"/>
      <c r="E9" s="13"/>
      <c r="F9" s="13"/>
      <c r="G9" s="13">
        <f>6124.411/1000</f>
        <v>6.1244110000000003</v>
      </c>
      <c r="H9" s="14">
        <f>H10</f>
        <v>6.0369999999999999</v>
      </c>
      <c r="I9" s="14"/>
      <c r="J9" s="14"/>
      <c r="K9" s="14"/>
      <c r="L9" s="14">
        <f>L10</f>
        <v>6.0369999999999999</v>
      </c>
      <c r="M9" s="15">
        <f>M10</f>
        <v>1014.4792115289052</v>
      </c>
      <c r="N9" s="16"/>
      <c r="O9" s="16"/>
      <c r="P9" s="16"/>
      <c r="Q9" s="15">
        <f>IF(L9=0,0,G9/L9*1000)</f>
        <v>1014.4792115289052</v>
      </c>
      <c r="R9" s="17">
        <v>1</v>
      </c>
      <c r="S9" s="18"/>
      <c r="T9" s="18"/>
      <c r="U9" s="18"/>
      <c r="V9" s="19">
        <f t="shared" ref="V9:V15" si="1">IF(C9=0,0,G9/$C9)</f>
        <v>1</v>
      </c>
      <c r="W9" s="20">
        <f>M9*H9/1000</f>
        <v>6.1244110000000012</v>
      </c>
    </row>
    <row r="10" spans="1:23" s="10" customFormat="1" ht="21" customHeight="1">
      <c r="A10" s="21"/>
      <c r="B10" s="22"/>
      <c r="C10" s="23">
        <f>D10+E10+F10+G10</f>
        <v>6.1244110000000003</v>
      </c>
      <c r="D10" s="23">
        <f>D15-D12</f>
        <v>0</v>
      </c>
      <c r="E10" s="23">
        <f>E15-E12</f>
        <v>0</v>
      </c>
      <c r="F10" s="23">
        <f>F15-F12</f>
        <v>0</v>
      </c>
      <c r="G10" s="23">
        <f>G9</f>
        <v>6.1244110000000003</v>
      </c>
      <c r="H10" s="24">
        <f>I10+J10+K10+L10</f>
        <v>6.0369999999999999</v>
      </c>
      <c r="I10" s="24">
        <f>I9</f>
        <v>0</v>
      </c>
      <c r="J10" s="24">
        <f>J9</f>
        <v>0</v>
      </c>
      <c r="K10" s="24">
        <f>K9</f>
        <v>0</v>
      </c>
      <c r="L10" s="24">
        <f>L15-L12</f>
        <v>6.0369999999999999</v>
      </c>
      <c r="M10" s="25">
        <f>IF(H10=0,0,C10/H10*1000)</f>
        <v>1014.4792115289052</v>
      </c>
      <c r="N10" s="26">
        <v>0</v>
      </c>
      <c r="O10" s="26">
        <v>0</v>
      </c>
      <c r="P10" s="26">
        <v>0</v>
      </c>
      <c r="Q10" s="27">
        <f t="shared" ref="Q10:Q11" si="2">IF(L10=0,0,G10/L10*1000)</f>
        <v>1014.4792115289052</v>
      </c>
      <c r="R10" s="28">
        <v>1</v>
      </c>
      <c r="S10" s="29"/>
      <c r="T10" s="29"/>
      <c r="U10" s="29"/>
      <c r="V10" s="30">
        <f t="shared" si="1"/>
        <v>1</v>
      </c>
      <c r="W10" s="20">
        <f t="shared" ref="W10:W15" si="3">M10*H10/1000</f>
        <v>6.1244110000000012</v>
      </c>
    </row>
    <row r="11" spans="1:23" s="10" customFormat="1" ht="21" customHeight="1">
      <c r="A11" s="21" t="s">
        <v>11</v>
      </c>
      <c r="B11" s="22" t="s">
        <v>7</v>
      </c>
      <c r="C11" s="23">
        <f>G11+F11+E11+D11</f>
        <v>0</v>
      </c>
      <c r="D11" s="23"/>
      <c r="E11" s="23"/>
      <c r="F11" s="23"/>
      <c r="G11" s="31"/>
      <c r="H11" s="24">
        <f>L11+K11+J11+I11</f>
        <v>0</v>
      </c>
      <c r="I11" s="24"/>
      <c r="J11" s="24"/>
      <c r="K11" s="24"/>
      <c r="L11" s="32"/>
      <c r="M11" s="25">
        <f t="shared" ref="M11:M12" si="4">IF(H11=0,0,C11/H11*1000)</f>
        <v>0</v>
      </c>
      <c r="N11" s="26"/>
      <c r="O11" s="26"/>
      <c r="P11" s="26"/>
      <c r="Q11" s="33">
        <f t="shared" si="2"/>
        <v>0</v>
      </c>
      <c r="R11" s="28"/>
      <c r="S11" s="29"/>
      <c r="T11" s="29"/>
      <c r="U11" s="29"/>
      <c r="V11" s="30">
        <f t="shared" si="1"/>
        <v>0</v>
      </c>
      <c r="W11" s="20">
        <f t="shared" si="3"/>
        <v>0</v>
      </c>
    </row>
    <row r="12" spans="1:23" s="3" customFormat="1" ht="21" customHeight="1">
      <c r="A12" s="34" t="s">
        <v>12</v>
      </c>
      <c r="B12" s="35" t="s">
        <v>8</v>
      </c>
      <c r="C12" s="36">
        <f>G12+F12+E12+D12</f>
        <v>2.9680988999999998</v>
      </c>
      <c r="D12" s="36">
        <v>0</v>
      </c>
      <c r="E12" s="36">
        <v>0</v>
      </c>
      <c r="F12" s="36">
        <v>0</v>
      </c>
      <c r="G12" s="36">
        <f>G13+G14</f>
        <v>2.9680988999999998</v>
      </c>
      <c r="H12" s="37">
        <f>L12+K12+J12+I12</f>
        <v>1.4630000000000001</v>
      </c>
      <c r="I12" s="38">
        <v>0</v>
      </c>
      <c r="J12" s="38">
        <v>0</v>
      </c>
      <c r="K12" s="38">
        <v>0</v>
      </c>
      <c r="L12" s="36">
        <f>L13+L14</f>
        <v>1.4630000000000001</v>
      </c>
      <c r="M12" s="39">
        <f t="shared" si="4"/>
        <v>2028.775734791524</v>
      </c>
      <c r="N12" s="26">
        <v>0</v>
      </c>
      <c r="O12" s="26">
        <v>0</v>
      </c>
      <c r="P12" s="26">
        <v>0</v>
      </c>
      <c r="Q12" s="33">
        <f>IF(L12=0,0,G12/L12*1000)</f>
        <v>2028.775734791524</v>
      </c>
      <c r="R12" s="40">
        <v>1</v>
      </c>
      <c r="S12" s="41">
        <f>IF(C12=0,0,D12/$C12)</f>
        <v>0</v>
      </c>
      <c r="T12" s="41">
        <f>IF(C12=0,0,E12/$C12)</f>
        <v>0</v>
      </c>
      <c r="U12" s="41">
        <f>IF(C12=0,0,F12/$C12)</f>
        <v>0</v>
      </c>
      <c r="V12" s="42">
        <f t="shared" si="1"/>
        <v>1</v>
      </c>
      <c r="W12" s="20">
        <f t="shared" si="3"/>
        <v>2.9680988999999998</v>
      </c>
    </row>
    <row r="13" spans="1:23" s="10" customFormat="1" ht="21" customHeight="1">
      <c r="A13" s="21" t="s">
        <v>14</v>
      </c>
      <c r="B13" s="22" t="s">
        <v>6</v>
      </c>
      <c r="C13" s="23">
        <f>G13+F13+E13+D13</f>
        <v>0.15817789999999998</v>
      </c>
      <c r="D13" s="23">
        <v>0</v>
      </c>
      <c r="E13" s="23">
        <v>0</v>
      </c>
      <c r="F13" s="23">
        <v>0</v>
      </c>
      <c r="G13" s="32">
        <f>158.1779/1000</f>
        <v>0.15817789999999998</v>
      </c>
      <c r="H13" s="43">
        <v>0.14299999999999999</v>
      </c>
      <c r="I13" s="24">
        <v>0</v>
      </c>
      <c r="J13" s="24">
        <v>0</v>
      </c>
      <c r="K13" s="24">
        <v>0</v>
      </c>
      <c r="L13" s="32">
        <v>0.14299999999999999</v>
      </c>
      <c r="M13" s="25">
        <f>IF(H13=0,0,C13/H13*1000)</f>
        <v>1106.1391608391609</v>
      </c>
      <c r="N13" s="26">
        <v>0</v>
      </c>
      <c r="O13" s="26">
        <v>0</v>
      </c>
      <c r="P13" s="26">
        <v>0</v>
      </c>
      <c r="Q13" s="44">
        <f>IF(L13=0,0,G13/L13*1000)</f>
        <v>1106.1391608391609</v>
      </c>
      <c r="R13" s="28">
        <v>1</v>
      </c>
      <c r="S13" s="29">
        <f>IF(C13=0,0,D13/$C13)</f>
        <v>0</v>
      </c>
      <c r="T13" s="29">
        <f>IF(C13=0,0,E13/$C13)</f>
        <v>0</v>
      </c>
      <c r="U13" s="29">
        <f>IF(C13=0,0,F13/$C13)</f>
        <v>0</v>
      </c>
      <c r="V13" s="30">
        <f t="shared" si="1"/>
        <v>1</v>
      </c>
      <c r="W13" s="20">
        <f t="shared" si="3"/>
        <v>0.15817789999999998</v>
      </c>
    </row>
    <row r="14" spans="1:23" s="10" customFormat="1" ht="21" customHeight="1">
      <c r="A14" s="21" t="s">
        <v>15</v>
      </c>
      <c r="B14" s="22" t="s">
        <v>50</v>
      </c>
      <c r="C14" s="23">
        <f>G14+F14+E14+D14</f>
        <v>2.8099209999999997</v>
      </c>
      <c r="D14" s="23">
        <v>0</v>
      </c>
      <c r="E14" s="23">
        <v>0</v>
      </c>
      <c r="F14" s="23">
        <v>0</v>
      </c>
      <c r="G14" s="32">
        <f>2809.921/1000</f>
        <v>2.8099209999999997</v>
      </c>
      <c r="H14" s="43">
        <f>L14+K14+J14+I14</f>
        <v>1.32</v>
      </c>
      <c r="I14" s="24">
        <v>0</v>
      </c>
      <c r="J14" s="24">
        <v>0</v>
      </c>
      <c r="K14" s="24">
        <v>0</v>
      </c>
      <c r="L14" s="32">
        <v>1.32</v>
      </c>
      <c r="M14" s="25">
        <f>IF(H14=0,0,C14/H14*1000)</f>
        <v>2128.7280303030302</v>
      </c>
      <c r="N14" s="26">
        <v>0</v>
      </c>
      <c r="O14" s="26">
        <v>0</v>
      </c>
      <c r="P14" s="26">
        <v>0</v>
      </c>
      <c r="Q14" s="44">
        <f>IF(L14=0,0,G14/L14*1000)</f>
        <v>2128.7280303030302</v>
      </c>
      <c r="R14" s="28">
        <v>1</v>
      </c>
      <c r="S14" s="29">
        <f>IF(C14=0,0,D14/$C14)</f>
        <v>0</v>
      </c>
      <c r="T14" s="29">
        <f>IF(C14=0,0,E14/$C14)</f>
        <v>0</v>
      </c>
      <c r="U14" s="29">
        <f>IF(C14=0,0,F14/$C14)</f>
        <v>0</v>
      </c>
      <c r="V14" s="30">
        <f t="shared" si="1"/>
        <v>1</v>
      </c>
      <c r="W14" s="20">
        <f t="shared" si="3"/>
        <v>2.8099209999999997</v>
      </c>
    </row>
    <row r="15" spans="1:23" s="3" customFormat="1" ht="21" customHeight="1">
      <c r="A15" s="45" t="s">
        <v>13</v>
      </c>
      <c r="B15" s="46" t="s">
        <v>9</v>
      </c>
      <c r="C15" s="47">
        <f>C9+C11+C12</f>
        <v>9.0925098999999996</v>
      </c>
      <c r="D15" s="47">
        <f>D9+D11+D12</f>
        <v>0</v>
      </c>
      <c r="E15" s="47">
        <f>E9+E11+E12</f>
        <v>0</v>
      </c>
      <c r="F15" s="47">
        <f>F9+F11+F12</f>
        <v>0</v>
      </c>
      <c r="G15" s="48">
        <f>G10+G12</f>
        <v>9.0925098999999996</v>
      </c>
      <c r="H15" s="49">
        <f>SUM(I15:L15)</f>
        <v>7.5</v>
      </c>
      <c r="I15" s="50">
        <f>I9+I11+I12</f>
        <v>0</v>
      </c>
      <c r="J15" s="50">
        <f>J9+J11+J12</f>
        <v>0</v>
      </c>
      <c r="K15" s="50">
        <f>K9+K11+K12</f>
        <v>0</v>
      </c>
      <c r="L15" s="51">
        <v>7.5</v>
      </c>
      <c r="M15" s="52">
        <f>IF(H15=0,0,C15/H15*1000)</f>
        <v>1212.3346533333333</v>
      </c>
      <c r="N15" s="53">
        <v>0</v>
      </c>
      <c r="O15" s="53">
        <v>0</v>
      </c>
      <c r="P15" s="53">
        <v>0</v>
      </c>
      <c r="Q15" s="52">
        <f>G15/L15*1000</f>
        <v>1212.3346533333333</v>
      </c>
      <c r="R15" s="54">
        <v>1</v>
      </c>
      <c r="S15" s="55">
        <f>IF(C15=0,0,D15/$C15)</f>
        <v>0</v>
      </c>
      <c r="T15" s="55">
        <f>IF(C15=0,0,E15/$C15)</f>
        <v>0</v>
      </c>
      <c r="U15" s="55">
        <f>IF(C15=0,0,F15/$C15)</f>
        <v>0</v>
      </c>
      <c r="V15" s="56">
        <f t="shared" si="1"/>
        <v>1</v>
      </c>
      <c r="W15" s="20">
        <f t="shared" si="3"/>
        <v>9.0925099000000014</v>
      </c>
    </row>
    <row r="16" spans="1:23" s="57" customFormat="1" ht="21" hidden="1" customHeight="1">
      <c r="A16" s="125" t="s">
        <v>47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7"/>
    </row>
    <row r="17" spans="1:25" s="10" customFormat="1" ht="21" hidden="1" customHeight="1">
      <c r="A17" s="11" t="s">
        <v>10</v>
      </c>
      <c r="B17" s="12" t="s">
        <v>4</v>
      </c>
      <c r="C17" s="14">
        <f>C18</f>
        <v>5.8587360000000004</v>
      </c>
      <c r="D17" s="14"/>
      <c r="E17" s="14"/>
      <c r="F17" s="14"/>
      <c r="G17" s="13">
        <v>5.8587360000000004</v>
      </c>
      <c r="H17" s="14">
        <f>H18</f>
        <v>6.0369999999999999</v>
      </c>
      <c r="I17" s="14"/>
      <c r="J17" s="14"/>
      <c r="K17" s="14"/>
      <c r="L17" s="14">
        <f>L18</f>
        <v>6.0369999999999999</v>
      </c>
      <c r="M17" s="58">
        <f>M18</f>
        <v>970.47142620506872</v>
      </c>
      <c r="N17" s="16"/>
      <c r="O17" s="16"/>
      <c r="P17" s="16"/>
      <c r="Q17" s="58">
        <f t="shared" ref="Q17:Q22" si="5">IF(L17=0,0,G17/L17*1000)</f>
        <v>970.47142620506872</v>
      </c>
      <c r="R17" s="17">
        <v>1</v>
      </c>
      <c r="S17" s="18"/>
      <c r="T17" s="18"/>
      <c r="U17" s="18"/>
      <c r="V17" s="19">
        <f t="shared" ref="V17:V23" si="6">IF(C17=0,0,G17/$C17)</f>
        <v>1</v>
      </c>
    </row>
    <row r="18" spans="1:25" s="10" customFormat="1" ht="21" hidden="1" customHeight="1">
      <c r="A18" s="21"/>
      <c r="B18" s="22"/>
      <c r="C18" s="24">
        <f>D18+E18+F18+G18</f>
        <v>5.8587360000000004</v>
      </c>
      <c r="D18" s="24">
        <f>D23-D20</f>
        <v>0</v>
      </c>
      <c r="E18" s="24">
        <f>E23-E20</f>
        <v>0</v>
      </c>
      <c r="F18" s="24">
        <f>F23-F20</f>
        <v>0</v>
      </c>
      <c r="G18" s="24">
        <f>G17</f>
        <v>5.8587360000000004</v>
      </c>
      <c r="H18" s="24">
        <f>I18+J18+K18+L18</f>
        <v>6.0369999999999999</v>
      </c>
      <c r="I18" s="24">
        <f>I17</f>
        <v>0</v>
      </c>
      <c r="J18" s="24">
        <f>J17</f>
        <v>0</v>
      </c>
      <c r="K18" s="24">
        <f>K17</f>
        <v>0</v>
      </c>
      <c r="L18" s="24">
        <f>L23-L20</f>
        <v>6.0369999999999999</v>
      </c>
      <c r="M18" s="59">
        <f t="shared" ref="M18:M20" si="7">IF(H18=0,0,C18/H18*1000)</f>
        <v>970.47142620506872</v>
      </c>
      <c r="N18" s="26">
        <v>0</v>
      </c>
      <c r="O18" s="26">
        <v>0</v>
      </c>
      <c r="P18" s="26">
        <v>0</v>
      </c>
      <c r="Q18" s="59">
        <f t="shared" si="5"/>
        <v>970.47142620506872</v>
      </c>
      <c r="R18" s="28">
        <v>1</v>
      </c>
      <c r="S18" s="29"/>
      <c r="T18" s="29"/>
      <c r="U18" s="29"/>
      <c r="V18" s="30">
        <f t="shared" si="6"/>
        <v>1</v>
      </c>
    </row>
    <row r="19" spans="1:25" s="10" customFormat="1" ht="21" hidden="1" customHeight="1">
      <c r="A19" s="21" t="s">
        <v>11</v>
      </c>
      <c r="B19" s="22" t="s">
        <v>7</v>
      </c>
      <c r="C19" s="24">
        <f>G19+F19+E19+D19</f>
        <v>0</v>
      </c>
      <c r="D19" s="24"/>
      <c r="E19" s="24"/>
      <c r="F19" s="24"/>
      <c r="G19" s="32"/>
      <c r="H19" s="24">
        <f>L19+K19+J19+I19</f>
        <v>0</v>
      </c>
      <c r="I19" s="24"/>
      <c r="J19" s="24"/>
      <c r="K19" s="24"/>
      <c r="L19" s="32"/>
      <c r="M19" s="59">
        <f t="shared" si="7"/>
        <v>0</v>
      </c>
      <c r="N19" s="26"/>
      <c r="O19" s="26"/>
      <c r="P19" s="26"/>
      <c r="Q19" s="59">
        <f t="shared" si="5"/>
        <v>0</v>
      </c>
      <c r="R19" s="28"/>
      <c r="S19" s="29"/>
      <c r="T19" s="29"/>
      <c r="U19" s="29"/>
      <c r="V19" s="30">
        <f t="shared" si="6"/>
        <v>0</v>
      </c>
    </row>
    <row r="20" spans="1:25" s="3" customFormat="1" ht="21" hidden="1" customHeight="1">
      <c r="A20" s="34" t="s">
        <v>12</v>
      </c>
      <c r="B20" s="35" t="s">
        <v>8</v>
      </c>
      <c r="C20" s="38">
        <f>G20+F20+E20+D20</f>
        <v>3.2337740000000004</v>
      </c>
      <c r="D20" s="38">
        <v>0</v>
      </c>
      <c r="E20" s="38">
        <v>0</v>
      </c>
      <c r="F20" s="38">
        <v>0</v>
      </c>
      <c r="G20" s="38">
        <f>G21+G22</f>
        <v>3.2337740000000004</v>
      </c>
      <c r="H20" s="38">
        <f>L20+K20+J20+I20</f>
        <v>1.4630000000000001</v>
      </c>
      <c r="I20" s="38">
        <v>0</v>
      </c>
      <c r="J20" s="38">
        <v>0</v>
      </c>
      <c r="K20" s="38">
        <v>0</v>
      </c>
      <c r="L20" s="38">
        <f>L21+L22</f>
        <v>1.4630000000000001</v>
      </c>
      <c r="M20" s="60">
        <f t="shared" si="7"/>
        <v>2210.371838687628</v>
      </c>
      <c r="N20" s="61">
        <v>0</v>
      </c>
      <c r="O20" s="61">
        <v>0</v>
      </c>
      <c r="P20" s="61">
        <v>0</v>
      </c>
      <c r="Q20" s="60">
        <f t="shared" si="5"/>
        <v>2210.371838687628</v>
      </c>
      <c r="R20" s="40">
        <v>1</v>
      </c>
      <c r="S20" s="41">
        <f>IF(C20=0,0,D20/$C20)</f>
        <v>0</v>
      </c>
      <c r="T20" s="41">
        <f>IF(C20=0,0,E20/$C20)</f>
        <v>0</v>
      </c>
      <c r="U20" s="41">
        <f>IF(C20=0,0,F20/$C20)</f>
        <v>0</v>
      </c>
      <c r="V20" s="42">
        <f t="shared" si="6"/>
        <v>1</v>
      </c>
    </row>
    <row r="21" spans="1:25" s="10" customFormat="1" ht="21" hidden="1" customHeight="1">
      <c r="A21" s="21" t="s">
        <v>14</v>
      </c>
      <c r="B21" s="22" t="s">
        <v>6</v>
      </c>
      <c r="C21" s="24">
        <f>G21+F21+E21+D21</f>
        <v>0.13884100000000002</v>
      </c>
      <c r="D21" s="24">
        <v>0</v>
      </c>
      <c r="E21" s="24">
        <v>0</v>
      </c>
      <c r="F21" s="24">
        <v>0</v>
      </c>
      <c r="G21" s="32">
        <f>138.841/1000</f>
        <v>0.13884100000000002</v>
      </c>
      <c r="H21" s="24">
        <v>0.14299999999999999</v>
      </c>
      <c r="I21" s="24">
        <v>0</v>
      </c>
      <c r="J21" s="24">
        <v>0</v>
      </c>
      <c r="K21" s="24">
        <v>0</v>
      </c>
      <c r="L21" s="32">
        <v>0.14299999999999999</v>
      </c>
      <c r="M21" s="59">
        <f>IF(H21=0,0,C21/H21*1000)</f>
        <v>970.91608391608406</v>
      </c>
      <c r="N21" s="61">
        <v>0</v>
      </c>
      <c r="O21" s="61">
        <v>0</v>
      </c>
      <c r="P21" s="61">
        <v>0</v>
      </c>
      <c r="Q21" s="59">
        <f>IF(L21=0,0,G21/L21*1000)</f>
        <v>970.91608391608406</v>
      </c>
      <c r="R21" s="28">
        <v>1</v>
      </c>
      <c r="S21" s="29">
        <f>IF(C21=0,0,D21/$C21)</f>
        <v>0</v>
      </c>
      <c r="T21" s="29">
        <f>IF(C21=0,0,E21/$C21)</f>
        <v>0</v>
      </c>
      <c r="U21" s="29">
        <f>IF(C21=0,0,F21/$C21)</f>
        <v>0</v>
      </c>
      <c r="V21" s="30">
        <f t="shared" si="6"/>
        <v>1</v>
      </c>
    </row>
    <row r="22" spans="1:25" s="10" customFormat="1" ht="21" hidden="1" customHeight="1">
      <c r="A22" s="21" t="s">
        <v>15</v>
      </c>
      <c r="B22" s="22" t="s">
        <v>5</v>
      </c>
      <c r="C22" s="24">
        <f>G22+F22+E22+D22</f>
        <v>3.0949330000000002</v>
      </c>
      <c r="D22" s="24">
        <v>0</v>
      </c>
      <c r="E22" s="24">
        <v>0</v>
      </c>
      <c r="F22" s="24">
        <v>0</v>
      </c>
      <c r="G22" s="32">
        <f>3094.933/1000</f>
        <v>3.0949330000000002</v>
      </c>
      <c r="H22" s="24">
        <f>L22+K22+J22+I22</f>
        <v>1.32</v>
      </c>
      <c r="I22" s="24">
        <v>0</v>
      </c>
      <c r="J22" s="24">
        <v>0</v>
      </c>
      <c r="K22" s="24">
        <v>0</v>
      </c>
      <c r="L22" s="32">
        <v>1.32</v>
      </c>
      <c r="M22" s="59">
        <f>IF(H22=0,0,C22/H22*1000)</f>
        <v>2344.6462121212121</v>
      </c>
      <c r="N22" s="26">
        <v>0</v>
      </c>
      <c r="O22" s="26">
        <v>0</v>
      </c>
      <c r="P22" s="26">
        <v>0</v>
      </c>
      <c r="Q22" s="59">
        <f t="shared" si="5"/>
        <v>2344.6462121212121</v>
      </c>
      <c r="R22" s="28">
        <v>1</v>
      </c>
      <c r="S22" s="29">
        <f>IF(C22=0,0,D22/$C22)</f>
        <v>0</v>
      </c>
      <c r="T22" s="29">
        <f>IF(C22=0,0,E22/$C22)</f>
        <v>0</v>
      </c>
      <c r="U22" s="29">
        <f>IF(C22=0,0,F22/$C22)</f>
        <v>0</v>
      </c>
      <c r="V22" s="30">
        <f t="shared" si="6"/>
        <v>1</v>
      </c>
    </row>
    <row r="23" spans="1:25" s="3" customFormat="1" ht="21" hidden="1" customHeight="1" thickBot="1">
      <c r="A23" s="62" t="s">
        <v>13</v>
      </c>
      <c r="B23" s="63" t="s">
        <v>9</v>
      </c>
      <c r="C23" s="64">
        <f>C17+C19+C20</f>
        <v>9.0925100000000008</v>
      </c>
      <c r="D23" s="64">
        <f>D17+D19+D20</f>
        <v>0</v>
      </c>
      <c r="E23" s="64">
        <f>E17+E19+E20</f>
        <v>0</v>
      </c>
      <c r="F23" s="64">
        <f>F17+F19+F20</f>
        <v>0</v>
      </c>
      <c r="G23" s="65">
        <f>9092.51/1000</f>
        <v>9.0925100000000008</v>
      </c>
      <c r="H23" s="66">
        <f>SUM(I23:L23)</f>
        <v>7.5</v>
      </c>
      <c r="I23" s="64">
        <f>I17+I19+I20</f>
        <v>0</v>
      </c>
      <c r="J23" s="64">
        <f>J17+J19+J20</f>
        <v>0</v>
      </c>
      <c r="K23" s="64">
        <f>K17+K19+K20</f>
        <v>0</v>
      </c>
      <c r="L23" s="65">
        <v>7.5</v>
      </c>
      <c r="M23" s="67">
        <f>IF(H23=0,0,C23/H23*1000)</f>
        <v>1212.3346666666669</v>
      </c>
      <c r="N23" s="68">
        <v>0</v>
      </c>
      <c r="O23" s="68">
        <v>0</v>
      </c>
      <c r="P23" s="68">
        <v>0</v>
      </c>
      <c r="Q23" s="67">
        <f>G23/L23*1000</f>
        <v>1212.3346666666669</v>
      </c>
      <c r="R23" s="69">
        <v>1</v>
      </c>
      <c r="S23" s="70">
        <f>IF(C23=0,0,D23/$C23)</f>
        <v>0</v>
      </c>
      <c r="T23" s="70">
        <f>IF(C23=0,0,E23/$C23)</f>
        <v>0</v>
      </c>
      <c r="U23" s="70">
        <f>IF(C23=0,0,F23/$C23)</f>
        <v>0</v>
      </c>
      <c r="V23" s="71">
        <f t="shared" si="6"/>
        <v>1</v>
      </c>
    </row>
    <row r="24" spans="1:25" ht="8.25" customHeight="1">
      <c r="C24" s="72"/>
      <c r="F24" s="73"/>
    </row>
    <row r="25" spans="1:25" ht="15"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01"/>
      <c r="M25" s="101"/>
      <c r="N25" s="102"/>
      <c r="O25" s="102"/>
      <c r="P25" s="102"/>
      <c r="Q25" s="102"/>
      <c r="R25" s="102"/>
      <c r="S25" s="102"/>
      <c r="T25" s="103"/>
    </row>
    <row r="26" spans="1:25" ht="19.5" customHeight="1">
      <c r="B26" s="134" t="s">
        <v>45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02"/>
      <c r="M26" s="102"/>
      <c r="N26" s="102"/>
      <c r="O26" s="102"/>
      <c r="P26" s="102"/>
      <c r="Q26" s="102"/>
      <c r="R26" s="102"/>
      <c r="T26" s="104" t="s">
        <v>46</v>
      </c>
      <c r="U26" s="104"/>
    </row>
    <row r="27" spans="1:25" ht="26.25" customHeight="1"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00"/>
      <c r="M27" s="100"/>
    </row>
    <row r="28" spans="1:25" ht="12.75" customHeight="1">
      <c r="B28" s="74"/>
      <c r="C28" s="132"/>
      <c r="D28" s="132"/>
      <c r="E28" s="76"/>
      <c r="F28" s="75"/>
      <c r="G28" s="75"/>
      <c r="H28" s="75"/>
      <c r="I28" s="75"/>
      <c r="R28" s="77"/>
    </row>
    <row r="29" spans="1:25" ht="12.75" customHeight="1">
      <c r="B29" s="74"/>
      <c r="C29" s="78"/>
      <c r="D29" s="78"/>
      <c r="E29" s="76"/>
      <c r="F29" s="75"/>
      <c r="G29" s="75"/>
      <c r="H29" s="75"/>
      <c r="I29" s="75"/>
      <c r="R29" s="77"/>
    </row>
    <row r="30" spans="1:25" ht="12.75" hidden="1" customHeight="1">
      <c r="B30" s="74"/>
      <c r="C30" s="78"/>
      <c r="D30" s="78"/>
      <c r="E30" s="1" t="s">
        <v>39</v>
      </c>
      <c r="F30" s="75"/>
      <c r="G30" s="75"/>
      <c r="H30" s="75"/>
      <c r="I30" s="75"/>
      <c r="J30" s="1" t="s">
        <v>39</v>
      </c>
      <c r="N30" s="78"/>
      <c r="O30" s="78"/>
      <c r="P30" s="1" t="s">
        <v>49</v>
      </c>
      <c r="Q30" s="75"/>
      <c r="R30" s="77"/>
      <c r="S30" s="75"/>
      <c r="T30" s="75"/>
      <c r="U30" s="1" t="s">
        <v>49</v>
      </c>
    </row>
    <row r="31" spans="1:25" ht="12.75" hidden="1" customHeight="1">
      <c r="B31" s="74"/>
      <c r="C31" s="112" t="s">
        <v>35</v>
      </c>
      <c r="D31" s="135"/>
      <c r="E31" s="135"/>
      <c r="F31" s="136"/>
      <c r="G31" s="75"/>
      <c r="H31" s="108" t="s">
        <v>36</v>
      </c>
      <c r="I31" s="109"/>
      <c r="J31" s="109"/>
      <c r="K31" s="109"/>
      <c r="L31" s="110"/>
      <c r="N31" s="112" t="s">
        <v>35</v>
      </c>
      <c r="O31" s="113"/>
      <c r="P31" s="113"/>
      <c r="Q31" s="114"/>
      <c r="R31" s="77"/>
      <c r="S31" s="111" t="s">
        <v>36</v>
      </c>
      <c r="T31" s="111"/>
      <c r="U31" s="111"/>
      <c r="V31" s="111"/>
      <c r="W31" s="111"/>
      <c r="X31" s="111"/>
      <c r="Y31" s="96"/>
    </row>
    <row r="32" spans="1:25" ht="27.75" hidden="1" customHeight="1">
      <c r="B32" s="74"/>
      <c r="C32" s="108" t="s">
        <v>44</v>
      </c>
      <c r="D32" s="109"/>
      <c r="E32" s="109"/>
      <c r="F32" s="79">
        <v>6124.4110000000001</v>
      </c>
      <c r="G32" s="80"/>
      <c r="H32" s="112" t="s">
        <v>44</v>
      </c>
      <c r="I32" s="135"/>
      <c r="J32" s="136"/>
      <c r="K32" s="105">
        <f>L23-J39-J49</f>
        <v>6.0369999999999999</v>
      </c>
      <c r="L32" s="81"/>
      <c r="N32" s="108" t="s">
        <v>43</v>
      </c>
      <c r="O32" s="109"/>
      <c r="P32" s="109"/>
      <c r="Q32" s="79">
        <v>5858.7359999999999</v>
      </c>
      <c r="R32" s="77"/>
      <c r="S32" s="155" t="s">
        <v>37</v>
      </c>
      <c r="T32" s="155"/>
      <c r="U32" s="155"/>
      <c r="V32" s="79">
        <f>L15-U39-U49</f>
        <v>6.0369999999999999</v>
      </c>
      <c r="W32" s="98"/>
      <c r="X32" s="98"/>
      <c r="Y32" s="97"/>
    </row>
    <row r="33" spans="2:22" ht="13.9" hidden="1" customHeight="1">
      <c r="B33" s="82"/>
      <c r="C33" s="83" t="s">
        <v>6</v>
      </c>
      <c r="D33" s="84"/>
      <c r="E33" s="85"/>
      <c r="F33" s="86"/>
      <c r="H33" s="83" t="s">
        <v>6</v>
      </c>
      <c r="I33" s="87"/>
      <c r="J33" s="87"/>
      <c r="K33" s="88"/>
      <c r="N33" s="83" t="s">
        <v>6</v>
      </c>
      <c r="O33" s="84"/>
      <c r="P33" s="85"/>
      <c r="Q33" s="86"/>
      <c r="S33" s="83" t="s">
        <v>6</v>
      </c>
      <c r="T33" s="87"/>
      <c r="U33" s="87"/>
      <c r="V33" s="88"/>
    </row>
    <row r="34" spans="2:22" hidden="1">
      <c r="B34" s="82"/>
      <c r="C34" s="133" t="s">
        <v>23</v>
      </c>
      <c r="D34" s="133"/>
      <c r="E34" s="145">
        <v>115.2</v>
      </c>
      <c r="F34" s="146"/>
      <c r="H34" s="137" t="s">
        <v>23</v>
      </c>
      <c r="I34" s="138"/>
      <c r="J34" s="139">
        <v>0.08</v>
      </c>
      <c r="K34" s="140"/>
      <c r="N34" s="106" t="s">
        <v>23</v>
      </c>
      <c r="O34" s="107"/>
      <c r="P34" s="145">
        <v>95.911000000000001</v>
      </c>
      <c r="Q34" s="146"/>
      <c r="S34" s="156" t="s">
        <v>23</v>
      </c>
      <c r="T34" s="156"/>
      <c r="U34" s="139">
        <v>0.08</v>
      </c>
      <c r="V34" s="140"/>
    </row>
    <row r="35" spans="2:22" hidden="1">
      <c r="C35" s="133" t="s">
        <v>24</v>
      </c>
      <c r="D35" s="133"/>
      <c r="E35" s="139">
        <v>2.4228999999999998</v>
      </c>
      <c r="F35" s="140"/>
      <c r="H35" s="137" t="s">
        <v>24</v>
      </c>
      <c r="I35" s="138"/>
      <c r="J35" s="139">
        <v>5.0000000000000001E-3</v>
      </c>
      <c r="K35" s="140"/>
      <c r="N35" s="106" t="s">
        <v>24</v>
      </c>
      <c r="O35" s="107"/>
      <c r="P35" s="145">
        <v>2.4220000000000002</v>
      </c>
      <c r="Q35" s="146"/>
      <c r="S35" s="133" t="s">
        <v>24</v>
      </c>
      <c r="T35" s="133"/>
      <c r="U35" s="139">
        <v>5.0000000000000001E-3</v>
      </c>
      <c r="V35" s="140"/>
    </row>
    <row r="36" spans="2:22" ht="13.9" hidden="1" customHeight="1">
      <c r="C36" s="133" t="s">
        <v>25</v>
      </c>
      <c r="D36" s="133"/>
      <c r="E36" s="145">
        <v>1.0549999999999999</v>
      </c>
      <c r="F36" s="146"/>
      <c r="H36" s="137" t="s">
        <v>25</v>
      </c>
      <c r="I36" s="138"/>
      <c r="J36" s="139">
        <v>5.0000000000000001E-3</v>
      </c>
      <c r="K36" s="140"/>
      <c r="N36" s="106" t="s">
        <v>25</v>
      </c>
      <c r="O36" s="107"/>
      <c r="P36" s="145">
        <v>0.90800000000000003</v>
      </c>
      <c r="Q36" s="146"/>
      <c r="S36" s="133" t="s">
        <v>25</v>
      </c>
      <c r="T36" s="133"/>
      <c r="U36" s="139">
        <v>5.0000000000000001E-3</v>
      </c>
      <c r="V36" s="140"/>
    </row>
    <row r="37" spans="2:22" ht="19.5" hidden="1" customHeight="1">
      <c r="C37" s="133" t="s">
        <v>26</v>
      </c>
      <c r="D37" s="133"/>
      <c r="E37" s="145">
        <v>30</v>
      </c>
      <c r="F37" s="146"/>
      <c r="H37" s="137" t="s">
        <v>26</v>
      </c>
      <c r="I37" s="138"/>
      <c r="J37" s="139">
        <v>3.7999999999999999E-2</v>
      </c>
      <c r="K37" s="140"/>
      <c r="N37" s="106" t="s">
        <v>26</v>
      </c>
      <c r="O37" s="107"/>
      <c r="P37" s="145">
        <v>30</v>
      </c>
      <c r="Q37" s="146"/>
      <c r="S37" s="133" t="s">
        <v>26</v>
      </c>
      <c r="T37" s="133"/>
      <c r="U37" s="139">
        <v>3.7999999999999999E-2</v>
      </c>
      <c r="V37" s="140"/>
    </row>
    <row r="38" spans="2:22" ht="13.9" hidden="1" customHeight="1">
      <c r="C38" s="133" t="s">
        <v>32</v>
      </c>
      <c r="D38" s="133"/>
      <c r="E38" s="145">
        <v>9.5</v>
      </c>
      <c r="F38" s="146"/>
      <c r="H38" s="137" t="s">
        <v>32</v>
      </c>
      <c r="I38" s="138"/>
      <c r="J38" s="139">
        <v>1.4999999999999999E-2</v>
      </c>
      <c r="K38" s="140"/>
      <c r="N38" s="106" t="s">
        <v>32</v>
      </c>
      <c r="O38" s="107"/>
      <c r="P38" s="145">
        <v>9.6</v>
      </c>
      <c r="Q38" s="146"/>
      <c r="S38" s="133" t="s">
        <v>32</v>
      </c>
      <c r="T38" s="133"/>
      <c r="U38" s="139">
        <v>1.4999999999999999E-2</v>
      </c>
      <c r="V38" s="140"/>
    </row>
    <row r="39" spans="2:22" ht="13.9" hidden="1" customHeight="1">
      <c r="C39" s="143" t="s">
        <v>34</v>
      </c>
      <c r="D39" s="144"/>
      <c r="E39" s="157">
        <f>SUM(E34:E38)</f>
        <v>158.17790000000002</v>
      </c>
      <c r="F39" s="157"/>
      <c r="H39" s="143" t="s">
        <v>34</v>
      </c>
      <c r="I39" s="147"/>
      <c r="J39" s="141">
        <f>SUM(J34:J38)</f>
        <v>0.14300000000000002</v>
      </c>
      <c r="K39" s="142"/>
      <c r="N39" s="89" t="s">
        <v>34</v>
      </c>
      <c r="O39" s="90"/>
      <c r="P39" s="158">
        <f>SUM(P34:P38)</f>
        <v>138.84099999999998</v>
      </c>
      <c r="Q39" s="159"/>
      <c r="S39" s="143" t="s">
        <v>34</v>
      </c>
      <c r="T39" s="144"/>
      <c r="U39" s="141">
        <f>SUM(U34:U38)</f>
        <v>0.14300000000000002</v>
      </c>
      <c r="V39" s="142"/>
    </row>
    <row r="40" spans="2:22" ht="15" hidden="1" customHeight="1">
      <c r="C40" s="83" t="s">
        <v>8</v>
      </c>
      <c r="D40" s="87"/>
      <c r="E40" s="87"/>
      <c r="F40" s="95"/>
      <c r="H40" s="91" t="s">
        <v>8</v>
      </c>
      <c r="I40" s="92"/>
      <c r="J40" s="92"/>
      <c r="K40" s="93"/>
      <c r="N40" s="91" t="s">
        <v>8</v>
      </c>
      <c r="O40" s="92"/>
      <c r="P40" s="92"/>
      <c r="Q40" s="93"/>
      <c r="S40" s="91" t="s">
        <v>8</v>
      </c>
      <c r="T40" s="92"/>
      <c r="U40" s="92"/>
      <c r="V40" s="93"/>
    </row>
    <row r="41" spans="2:22" ht="13.9" hidden="1" customHeight="1">
      <c r="C41" s="133" t="s">
        <v>27</v>
      </c>
      <c r="D41" s="133"/>
      <c r="E41" s="148">
        <v>689.2</v>
      </c>
      <c r="F41" s="148"/>
      <c r="H41" s="137" t="s">
        <v>27</v>
      </c>
      <c r="I41" s="138"/>
      <c r="J41" s="139">
        <v>0.23</v>
      </c>
      <c r="K41" s="140"/>
      <c r="N41" s="143" t="s">
        <v>27</v>
      </c>
      <c r="O41" s="147"/>
      <c r="P41" s="148">
        <v>689.2</v>
      </c>
      <c r="Q41" s="148"/>
      <c r="R41" s="94"/>
      <c r="S41" s="133" t="s">
        <v>27</v>
      </c>
      <c r="T41" s="133"/>
      <c r="U41" s="139">
        <v>0.23</v>
      </c>
      <c r="V41" s="140"/>
    </row>
    <row r="42" spans="2:22" ht="13.9" hidden="1" customHeight="1">
      <c r="C42" s="133" t="s">
        <v>28</v>
      </c>
      <c r="D42" s="133"/>
      <c r="E42" s="148">
        <v>1216</v>
      </c>
      <c r="F42" s="148"/>
      <c r="H42" s="137" t="s">
        <v>28</v>
      </c>
      <c r="I42" s="138"/>
      <c r="J42" s="139">
        <v>0.3</v>
      </c>
      <c r="K42" s="140"/>
      <c r="N42" s="143" t="s">
        <v>28</v>
      </c>
      <c r="O42" s="147"/>
      <c r="P42" s="148">
        <v>1216</v>
      </c>
      <c r="Q42" s="148"/>
      <c r="S42" s="133" t="s">
        <v>28</v>
      </c>
      <c r="T42" s="133"/>
      <c r="U42" s="139">
        <v>0.3</v>
      </c>
      <c r="V42" s="140"/>
    </row>
    <row r="43" spans="2:22" ht="13.9" hidden="1" customHeight="1">
      <c r="C43" s="133" t="s">
        <v>29</v>
      </c>
      <c r="D43" s="133"/>
      <c r="E43" s="148">
        <v>23.4</v>
      </c>
      <c r="F43" s="148"/>
      <c r="H43" s="137" t="s">
        <v>29</v>
      </c>
      <c r="I43" s="138"/>
      <c r="J43" s="139">
        <v>3.2000000000000001E-2</v>
      </c>
      <c r="K43" s="140"/>
      <c r="N43" s="143" t="s">
        <v>29</v>
      </c>
      <c r="O43" s="147"/>
      <c r="P43" s="148">
        <v>22.74</v>
      </c>
      <c r="Q43" s="148"/>
      <c r="S43" s="133" t="s">
        <v>29</v>
      </c>
      <c r="T43" s="133"/>
      <c r="U43" s="139">
        <v>3.2000000000000001E-2</v>
      </c>
      <c r="V43" s="140"/>
    </row>
    <row r="44" spans="2:22" ht="13.9" hidden="1" customHeight="1">
      <c r="C44" s="133" t="s">
        <v>30</v>
      </c>
      <c r="D44" s="133"/>
      <c r="E44" s="148">
        <v>94.2</v>
      </c>
      <c r="F44" s="148"/>
      <c r="H44" s="137" t="s">
        <v>30</v>
      </c>
      <c r="I44" s="138"/>
      <c r="J44" s="139">
        <v>0.05</v>
      </c>
      <c r="K44" s="140"/>
      <c r="N44" s="143" t="s">
        <v>30</v>
      </c>
      <c r="O44" s="147"/>
      <c r="P44" s="145">
        <v>26.29</v>
      </c>
      <c r="Q44" s="146"/>
      <c r="S44" s="133" t="s">
        <v>30</v>
      </c>
      <c r="T44" s="133"/>
      <c r="U44" s="139">
        <v>0.05</v>
      </c>
      <c r="V44" s="140"/>
    </row>
    <row r="45" spans="2:22" ht="13.9" hidden="1" customHeight="1">
      <c r="C45" s="133" t="s">
        <v>31</v>
      </c>
      <c r="D45" s="133"/>
      <c r="E45" s="145">
        <v>8.5</v>
      </c>
      <c r="F45" s="146"/>
      <c r="H45" s="137" t="s">
        <v>31</v>
      </c>
      <c r="I45" s="138"/>
      <c r="J45" s="139">
        <v>0.05</v>
      </c>
      <c r="K45" s="140"/>
      <c r="N45" s="143" t="s">
        <v>31</v>
      </c>
      <c r="O45" s="147"/>
      <c r="P45" s="148">
        <v>8.59</v>
      </c>
      <c r="Q45" s="148"/>
      <c r="S45" s="133" t="s">
        <v>31</v>
      </c>
      <c r="T45" s="133"/>
      <c r="U45" s="139">
        <v>0.05</v>
      </c>
      <c r="V45" s="140"/>
    </row>
    <row r="46" spans="2:22" ht="19.5" hidden="1" customHeight="1">
      <c r="C46" s="133" t="s">
        <v>40</v>
      </c>
      <c r="D46" s="133"/>
      <c r="E46" s="145">
        <v>0</v>
      </c>
      <c r="F46" s="146"/>
      <c r="H46" s="133" t="s">
        <v>40</v>
      </c>
      <c r="I46" s="133"/>
      <c r="J46" s="139">
        <v>0</v>
      </c>
      <c r="K46" s="140"/>
      <c r="N46" s="133" t="s">
        <v>40</v>
      </c>
      <c r="O46" s="133"/>
      <c r="P46" s="148">
        <v>0</v>
      </c>
      <c r="Q46" s="148"/>
      <c r="S46" s="133" t="s">
        <v>40</v>
      </c>
      <c r="T46" s="133"/>
      <c r="U46" s="139">
        <v>0</v>
      </c>
      <c r="V46" s="140"/>
    </row>
    <row r="47" spans="2:22" ht="24.75" hidden="1" customHeight="1">
      <c r="C47" s="133" t="s">
        <v>42</v>
      </c>
      <c r="D47" s="133"/>
      <c r="E47" s="148">
        <v>350</v>
      </c>
      <c r="F47" s="148"/>
      <c r="H47" s="133" t="s">
        <v>42</v>
      </c>
      <c r="I47" s="133"/>
      <c r="J47" s="139">
        <v>0.05</v>
      </c>
      <c r="K47" s="140"/>
      <c r="N47" s="133" t="s">
        <v>42</v>
      </c>
      <c r="O47" s="133"/>
      <c r="P47" s="148">
        <v>350</v>
      </c>
      <c r="Q47" s="148"/>
      <c r="S47" s="133" t="s">
        <v>42</v>
      </c>
      <c r="T47" s="133"/>
      <c r="U47" s="139">
        <v>0.05</v>
      </c>
      <c r="V47" s="140"/>
    </row>
    <row r="48" spans="2:22" ht="13.9" hidden="1" customHeight="1">
      <c r="C48" s="133" t="s">
        <v>41</v>
      </c>
      <c r="D48" s="133"/>
      <c r="E48" s="148">
        <v>428.62099999999998</v>
      </c>
      <c r="F48" s="148"/>
      <c r="H48" s="133" t="s">
        <v>41</v>
      </c>
      <c r="I48" s="133"/>
      <c r="J48" s="139">
        <v>0.60799999999999998</v>
      </c>
      <c r="K48" s="140"/>
      <c r="N48" s="133" t="s">
        <v>41</v>
      </c>
      <c r="O48" s="133"/>
      <c r="P48" s="148">
        <v>782.11300000000006</v>
      </c>
      <c r="Q48" s="148"/>
      <c r="S48" s="133" t="s">
        <v>41</v>
      </c>
      <c r="T48" s="133"/>
      <c r="U48" s="139">
        <v>0.60799999999999998</v>
      </c>
      <c r="V48" s="140"/>
    </row>
    <row r="49" spans="3:22" ht="18.75" hidden="1" customHeight="1">
      <c r="C49" s="143" t="s">
        <v>33</v>
      </c>
      <c r="D49" s="144"/>
      <c r="E49" s="154">
        <f>E41+E42+E43+E44+E45+E46+E47+E48</f>
        <v>2809.9210000000003</v>
      </c>
      <c r="F49" s="154"/>
      <c r="G49" s="94"/>
      <c r="H49" s="143" t="s">
        <v>33</v>
      </c>
      <c r="I49" s="147"/>
      <c r="J49" s="154">
        <f>J41+J42+J43+J44+J45+J46+J47+J48</f>
        <v>1.3200000000000003</v>
      </c>
      <c r="K49" s="154"/>
      <c r="N49" s="89" t="s">
        <v>33</v>
      </c>
      <c r="O49" s="90"/>
      <c r="P49" s="154">
        <f>P41+P42+P43+P44+P45+P46+P47+P48</f>
        <v>3094.933</v>
      </c>
      <c r="Q49" s="154"/>
      <c r="S49" s="143" t="s">
        <v>33</v>
      </c>
      <c r="T49" s="144"/>
      <c r="U49" s="157">
        <f>SUM(U41:U48)</f>
        <v>1.3200000000000003</v>
      </c>
      <c r="V49" s="157"/>
    </row>
    <row r="50" spans="3:22" ht="13.9" hidden="1" customHeight="1">
      <c r="C50" s="149" t="s">
        <v>9</v>
      </c>
      <c r="D50" s="149"/>
      <c r="E50" s="150">
        <f>F32+E39+E49</f>
        <v>9092.5099000000009</v>
      </c>
      <c r="F50" s="151"/>
      <c r="H50" s="152" t="s">
        <v>9</v>
      </c>
      <c r="I50" s="153"/>
      <c r="J50" s="141">
        <f>K32+J39+J49</f>
        <v>7.5</v>
      </c>
      <c r="K50" s="142"/>
      <c r="N50" s="149" t="s">
        <v>9</v>
      </c>
      <c r="O50" s="149"/>
      <c r="P50" s="150">
        <f>Q32+P39+P49</f>
        <v>9092.51</v>
      </c>
      <c r="Q50" s="151"/>
      <c r="R50" s="94"/>
      <c r="S50" s="149" t="s">
        <v>9</v>
      </c>
      <c r="T50" s="149"/>
      <c r="U50" s="157">
        <f>V32+U39+U49</f>
        <v>7.5</v>
      </c>
      <c r="V50" s="157"/>
    </row>
  </sheetData>
  <mergeCells count="146">
    <mergeCell ref="C39:D39"/>
    <mergeCell ref="E46:F46"/>
    <mergeCell ref="E39:F39"/>
    <mergeCell ref="J41:K41"/>
    <mergeCell ref="C47:D47"/>
    <mergeCell ref="E47:F47"/>
    <mergeCell ref="N47:O47"/>
    <mergeCell ref="P47:Q47"/>
    <mergeCell ref="H47:I47"/>
    <mergeCell ref="J47:K47"/>
    <mergeCell ref="S47:T47"/>
    <mergeCell ref="U47:V47"/>
    <mergeCell ref="P44:Q44"/>
    <mergeCell ref="P45:Q45"/>
    <mergeCell ref="P46:Q46"/>
    <mergeCell ref="N44:O44"/>
    <mergeCell ref="N45:O45"/>
    <mergeCell ref="N46:O46"/>
    <mergeCell ref="J44:K44"/>
    <mergeCell ref="H45:I45"/>
    <mergeCell ref="J45:K45"/>
    <mergeCell ref="U36:V36"/>
    <mergeCell ref="S37:T37"/>
    <mergeCell ref="U37:V37"/>
    <mergeCell ref="S38:T38"/>
    <mergeCell ref="U38:V38"/>
    <mergeCell ref="S39:T39"/>
    <mergeCell ref="U39:V39"/>
    <mergeCell ref="S48:T48"/>
    <mergeCell ref="U48:V48"/>
    <mergeCell ref="S44:T44"/>
    <mergeCell ref="U44:V44"/>
    <mergeCell ref="S45:T45"/>
    <mergeCell ref="U45:V45"/>
    <mergeCell ref="S46:T46"/>
    <mergeCell ref="U46:V46"/>
    <mergeCell ref="P37:Q37"/>
    <mergeCell ref="N38:O38"/>
    <mergeCell ref="P38:Q38"/>
    <mergeCell ref="P39:Q39"/>
    <mergeCell ref="N48:O48"/>
    <mergeCell ref="S41:T41"/>
    <mergeCell ref="U41:V41"/>
    <mergeCell ref="S42:T42"/>
    <mergeCell ref="U42:V42"/>
    <mergeCell ref="S43:T43"/>
    <mergeCell ref="U43:V43"/>
    <mergeCell ref="P42:Q42"/>
    <mergeCell ref="N43:O43"/>
    <mergeCell ref="P43:Q43"/>
    <mergeCell ref="J43:K43"/>
    <mergeCell ref="E44:F44"/>
    <mergeCell ref="E42:F42"/>
    <mergeCell ref="E43:F43"/>
    <mergeCell ref="H41:I41"/>
    <mergeCell ref="P50:Q50"/>
    <mergeCell ref="S32:U32"/>
    <mergeCell ref="S34:T34"/>
    <mergeCell ref="U34:V34"/>
    <mergeCell ref="S35:T35"/>
    <mergeCell ref="U35:V35"/>
    <mergeCell ref="S36:T36"/>
    <mergeCell ref="P48:Q48"/>
    <mergeCell ref="P49:Q49"/>
    <mergeCell ref="P35:Q35"/>
    <mergeCell ref="P36:Q36"/>
    <mergeCell ref="S49:T49"/>
    <mergeCell ref="U49:V49"/>
    <mergeCell ref="S50:T50"/>
    <mergeCell ref="U50:V50"/>
    <mergeCell ref="N32:P32"/>
    <mergeCell ref="P34:Q34"/>
    <mergeCell ref="P41:Q41"/>
    <mergeCell ref="N37:O37"/>
    <mergeCell ref="C38:D38"/>
    <mergeCell ref="H37:I37"/>
    <mergeCell ref="H38:I38"/>
    <mergeCell ref="C50:D50"/>
    <mergeCell ref="E50:F50"/>
    <mergeCell ref="J36:K36"/>
    <mergeCell ref="J37:K37"/>
    <mergeCell ref="N41:O41"/>
    <mergeCell ref="N50:O50"/>
    <mergeCell ref="H44:I44"/>
    <mergeCell ref="C41:D41"/>
    <mergeCell ref="H42:I42"/>
    <mergeCell ref="N42:O42"/>
    <mergeCell ref="H50:I50"/>
    <mergeCell ref="J50:K50"/>
    <mergeCell ref="H46:I46"/>
    <mergeCell ref="J46:K46"/>
    <mergeCell ref="H48:I48"/>
    <mergeCell ref="E48:F48"/>
    <mergeCell ref="J48:K48"/>
    <mergeCell ref="H49:I49"/>
    <mergeCell ref="J49:K49"/>
    <mergeCell ref="E49:F49"/>
    <mergeCell ref="H43:I43"/>
    <mergeCell ref="H32:J32"/>
    <mergeCell ref="H34:I34"/>
    <mergeCell ref="J34:K34"/>
    <mergeCell ref="H35:I35"/>
    <mergeCell ref="J35:K35"/>
    <mergeCell ref="C48:D48"/>
    <mergeCell ref="J39:K39"/>
    <mergeCell ref="C49:D49"/>
    <mergeCell ref="E34:F34"/>
    <mergeCell ref="E35:F35"/>
    <mergeCell ref="E36:F36"/>
    <mergeCell ref="E37:F37"/>
    <mergeCell ref="C42:D42"/>
    <mergeCell ref="C43:D43"/>
    <mergeCell ref="E45:F45"/>
    <mergeCell ref="C44:D44"/>
    <mergeCell ref="C46:D46"/>
    <mergeCell ref="H39:I39"/>
    <mergeCell ref="J42:K42"/>
    <mergeCell ref="C37:D37"/>
    <mergeCell ref="E38:F38"/>
    <mergeCell ref="C45:D45"/>
    <mergeCell ref="E41:F41"/>
    <mergeCell ref="J38:K38"/>
    <mergeCell ref="N36:O36"/>
    <mergeCell ref="H31:L31"/>
    <mergeCell ref="S31:X31"/>
    <mergeCell ref="N31:Q31"/>
    <mergeCell ref="N34:O34"/>
    <mergeCell ref="A3:V3"/>
    <mergeCell ref="C5:G5"/>
    <mergeCell ref="H5:L5"/>
    <mergeCell ref="R5:V5"/>
    <mergeCell ref="M5:Q5"/>
    <mergeCell ref="A8:V8"/>
    <mergeCell ref="A16:V16"/>
    <mergeCell ref="B5:B6"/>
    <mergeCell ref="A5:A6"/>
    <mergeCell ref="N35:O35"/>
    <mergeCell ref="C28:D28"/>
    <mergeCell ref="C34:D34"/>
    <mergeCell ref="C35:D35"/>
    <mergeCell ref="C36:D36"/>
    <mergeCell ref="C32:E32"/>
    <mergeCell ref="B25:K25"/>
    <mergeCell ref="B26:K26"/>
    <mergeCell ref="C31:F31"/>
    <mergeCell ref="H36:I36"/>
  </mergeCells>
  <phoneticPr fontId="0" type="noConversion"/>
  <printOptions horizontalCentered="1"/>
  <pageMargins left="0.55118110236220474" right="0.39370078740157483" top="0.98425196850393704" bottom="0.39370078740157483" header="0" footer="0"/>
  <pageSetup paperSize="9" scale="53" orientation="landscape" blackAndWhite="1" r:id="rId1"/>
  <headerFooter alignWithMargins="0">
    <oddFooter>&amp;L&amp;"Tahoma,обычный"Исп. Сирук Н.А.
(3919)22-31-00*42-91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>ОАО "Кузбассэнерго"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ОТР</dc:creator>
  <cp:lastModifiedBy>Сирук Н.А.</cp:lastModifiedBy>
  <cp:lastPrinted>2018-03-23T10:02:13Z</cp:lastPrinted>
  <dcterms:created xsi:type="dcterms:W3CDTF">1997-11-24T01:49:12Z</dcterms:created>
  <dcterms:modified xsi:type="dcterms:W3CDTF">2018-03-28T10:32:12Z</dcterms:modified>
</cp:coreProperties>
</file>