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d siruk\ПЭУ, РЭК\для ИНФО\2018\Плановые показатели отпуска электроэнергии (мощности)\2018\"/>
    </mc:Choice>
  </mc:AlternateContent>
  <bookViews>
    <workbookView xWindow="-15" yWindow="0" windowWidth="19035" windowHeight="12825"/>
  </bookViews>
  <sheets>
    <sheet name="на 2018" sheetId="4" r:id="rId1"/>
  </sheets>
  <definedNames>
    <definedName name="_xlnm.Print_Area" localSheetId="0">'на 2018'!$A$1:$P$43</definedName>
  </definedNames>
  <calcPr calcId="152511"/>
</workbook>
</file>

<file path=xl/calcChain.xml><?xml version="1.0" encoding="utf-8"?>
<calcChain xmlns="http://schemas.openxmlformats.org/spreadsheetml/2006/main">
  <c r="E19" i="4" l="1"/>
  <c r="F19" i="4"/>
  <c r="G19" i="4"/>
  <c r="H19" i="4"/>
  <c r="I19" i="4"/>
  <c r="J19" i="4"/>
  <c r="K19" i="4"/>
  <c r="L19" i="4"/>
  <c r="M19" i="4"/>
  <c r="N19" i="4"/>
  <c r="O19" i="4"/>
  <c r="D19" i="4"/>
  <c r="E18" i="4"/>
  <c r="F18" i="4"/>
  <c r="G18" i="4"/>
  <c r="H18" i="4"/>
  <c r="I18" i="4"/>
  <c r="J18" i="4"/>
  <c r="K18" i="4"/>
  <c r="L18" i="4"/>
  <c r="M18" i="4"/>
  <c r="N18" i="4"/>
  <c r="O18" i="4"/>
  <c r="D18" i="4"/>
  <c r="P19" i="4" l="1"/>
  <c r="P18" i="4"/>
  <c r="D34" i="4"/>
  <c r="D35" i="4" s="1"/>
  <c r="K34" i="4" l="1"/>
  <c r="J34" i="4"/>
  <c r="J35" i="4" s="1"/>
  <c r="L34" i="4"/>
  <c r="L35" i="4" s="1"/>
  <c r="K35" i="4" l="1"/>
  <c r="P21" i="4"/>
  <c r="P15" i="4"/>
  <c r="O14" i="4"/>
  <c r="O34" i="4"/>
  <c r="O35" i="4" s="1"/>
  <c r="N14" i="4"/>
  <c r="N34" i="4"/>
  <c r="N35" i="4" s="1"/>
  <c r="M14" i="4"/>
  <c r="M34" i="4"/>
  <c r="M35" i="4" s="1"/>
  <c r="L14" i="4"/>
  <c r="K14" i="4"/>
  <c r="J14" i="4"/>
  <c r="I14" i="4"/>
  <c r="I34" i="4"/>
  <c r="I35" i="4" s="1"/>
  <c r="D14" i="4"/>
  <c r="E14" i="4"/>
  <c r="E34" i="4"/>
  <c r="E35" i="4" s="1"/>
  <c r="F14" i="4"/>
  <c r="F34" i="4"/>
  <c r="F35" i="4" s="1"/>
  <c r="G14" i="4"/>
  <c r="G34" i="4"/>
  <c r="G35" i="4" s="1"/>
  <c r="H14" i="4"/>
  <c r="H34" i="4"/>
  <c r="H35" i="4" s="1"/>
  <c r="D17" i="4"/>
  <c r="D16" i="4" s="1"/>
  <c r="E17" i="4"/>
  <c r="F17" i="4"/>
  <c r="F16" i="4" s="1"/>
  <c r="G17" i="4"/>
  <c r="G16" i="4" s="1"/>
  <c r="H17" i="4"/>
  <c r="H16" i="4" s="1"/>
  <c r="I17" i="4"/>
  <c r="I16" i="4" s="1"/>
  <c r="J17" i="4"/>
  <c r="J16" i="4" s="1"/>
  <c r="K17" i="4"/>
  <c r="K16" i="4" s="1"/>
  <c r="L17" i="4"/>
  <c r="L16" i="4" s="1"/>
  <c r="M17" i="4"/>
  <c r="M16" i="4" s="1"/>
  <c r="N17" i="4"/>
  <c r="N16" i="4" s="1"/>
  <c r="O17" i="4"/>
  <c r="O16" i="4" s="1"/>
  <c r="H15" i="4"/>
  <c r="L15" i="4"/>
  <c r="O15" i="4"/>
  <c r="D15" i="4"/>
  <c r="N15" i="4"/>
  <c r="M15" i="4"/>
  <c r="K15" i="4"/>
  <c r="J15" i="4"/>
  <c r="I15" i="4"/>
  <c r="G15" i="4"/>
  <c r="F15" i="4"/>
  <c r="E15" i="4"/>
  <c r="P24" i="4"/>
  <c r="P13" i="4"/>
  <c r="P14" i="4"/>
  <c r="P12" i="4"/>
  <c r="O37" i="4"/>
  <c r="O38" i="4"/>
  <c r="N37" i="4"/>
  <c r="N38" i="4"/>
  <c r="M37" i="4"/>
  <c r="M38" i="4"/>
  <c r="L37" i="4"/>
  <c r="L38" i="4"/>
  <c r="K37" i="4"/>
  <c r="K38" i="4"/>
  <c r="J37" i="4"/>
  <c r="J38" i="4"/>
  <c r="I37" i="4"/>
  <c r="I38" i="4"/>
  <c r="H37" i="4"/>
  <c r="H38" i="4"/>
  <c r="G37" i="4"/>
  <c r="G38" i="4"/>
  <c r="F37" i="4"/>
  <c r="F38" i="4"/>
  <c r="E37" i="4"/>
  <c r="E38" i="4"/>
  <c r="D37" i="4"/>
  <c r="D38" i="4"/>
  <c r="P32" i="4"/>
  <c r="P31" i="4"/>
  <c r="P30" i="4"/>
  <c r="P29" i="4"/>
  <c r="P28" i="4"/>
  <c r="P27" i="4"/>
  <c r="P26" i="4"/>
  <c r="P25" i="4"/>
  <c r="P23" i="4"/>
  <c r="P22" i="4"/>
  <c r="P20" i="4"/>
  <c r="P38" i="4"/>
  <c r="P37" i="4"/>
  <c r="P34" i="4" l="1"/>
  <c r="P35" i="4" s="1"/>
  <c r="P17" i="4"/>
  <c r="E16" i="4"/>
  <c r="P16" i="4" s="1"/>
  <c r="P33" i="4" l="1"/>
</calcChain>
</file>

<file path=xl/comments1.xml><?xml version="1.0" encoding="utf-8"?>
<comments xmlns="http://schemas.openxmlformats.org/spreadsheetml/2006/main">
  <authors>
    <author>Сирук Н.А.</author>
  </authors>
  <commentList>
    <comment ref="P17" authorId="0" shapeId="0">
      <text>
        <r>
          <rPr>
            <b/>
            <sz val="9"/>
            <color indexed="81"/>
            <rFont val="Tahoma"/>
            <family val="2"/>
            <charset val="204"/>
          </rPr>
          <t>по договорам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<sst xmlns="http://schemas.openxmlformats.org/spreadsheetml/2006/main" count="99" uniqueCount="72">
  <si>
    <t>№ п/п</t>
  </si>
  <si>
    <t>Наименование показателя</t>
  </si>
  <si>
    <t>Единица измерения</t>
  </si>
  <si>
    <t>Период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</si>
  <si>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</si>
  <si>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</si>
  <si>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</si>
  <si>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</si>
  <si>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</si>
  <si>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</si>
  <si>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</si>
  <si>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</si>
  <si>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</si>
  <si>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</si>
  <si>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</si>
  <si>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</si>
  <si>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</si>
  <si>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Выработка электроэнергии</t>
  </si>
  <si>
    <t>тыс.кВтч</t>
  </si>
  <si>
    <t xml:space="preserve">Собственные нужды на выработку электроэнергии </t>
  </si>
  <si>
    <t>Отпуск электроэнергии</t>
  </si>
  <si>
    <t>3.1</t>
  </si>
  <si>
    <t>3.2</t>
  </si>
  <si>
    <t>3.2.1.</t>
  </si>
  <si>
    <t xml:space="preserve">МКУ "ЦОХО" </t>
  </si>
  <si>
    <t>3.2.2.</t>
  </si>
  <si>
    <t>МКУК "ЦНТ и КИ"</t>
  </si>
  <si>
    <t>3.2.3.</t>
  </si>
  <si>
    <t>МКУК "ЦБС"</t>
  </si>
  <si>
    <t>3.2.4.</t>
  </si>
  <si>
    <t>МБУЗ ТРБ №3 п.Тухард</t>
  </si>
  <si>
    <t>3.2.6</t>
  </si>
  <si>
    <t>МУП "Коммунальщик"</t>
  </si>
  <si>
    <t>3.2.7.</t>
  </si>
  <si>
    <t>ООО "Норд-Даймонд"</t>
  </si>
  <si>
    <t>3.2.8.</t>
  </si>
  <si>
    <t>ООО "Надежда"</t>
  </si>
  <si>
    <t>3.2.9.</t>
  </si>
  <si>
    <t>СОПА "Факел"</t>
  </si>
  <si>
    <t>3.2.10</t>
  </si>
  <si>
    <t>3.2.11.</t>
  </si>
  <si>
    <t>3.2.12.</t>
  </si>
  <si>
    <t xml:space="preserve">ТМК ОУ ДСШ №1 </t>
  </si>
  <si>
    <t>3.2.13.</t>
  </si>
  <si>
    <t>4</t>
  </si>
  <si>
    <t>Норматив условного топлива на отпущенную электроэнергию</t>
  </si>
  <si>
    <t>5</t>
  </si>
  <si>
    <t>Потребность в топливе на отпуск электроэнергии</t>
  </si>
  <si>
    <t>тут</t>
  </si>
  <si>
    <t>кг у т/тыс.кВтч</t>
  </si>
  <si>
    <t xml:space="preserve"> Сирук Н.А., т.(3919) 25-31-00 вн. 42-91</t>
  </si>
  <si>
    <t>тыс.м3</t>
  </si>
  <si>
    <t>Баланс отпуска электроэнергии и расхода газа электростанцией  АО "Норильсктрансгаз" в п.Тухард на 2018 г.</t>
  </si>
  <si>
    <t>Потери электроэнергии при передаче по электрическим сетям.</t>
  </si>
  <si>
    <t>6</t>
  </si>
  <si>
    <t>ООО «СмолГазСпецСтрой»</t>
  </si>
  <si>
    <t xml:space="preserve">ООО "Спецтруботроводстрой" </t>
  </si>
  <si>
    <t xml:space="preserve">АО "Норильскгазпром" </t>
  </si>
  <si>
    <t>3.2.5.</t>
  </si>
  <si>
    <t>УТВЕРЖДАЮ</t>
  </si>
  <si>
    <t>_____  ____________  2018 г.</t>
  </si>
  <si>
    <t>ПАО "МТС"</t>
  </si>
  <si>
    <t>по эксплуатации АО "Норильсктрансгаз"</t>
  </si>
  <si>
    <t xml:space="preserve">И.о.Заместителя Главного инженера  </t>
  </si>
  <si>
    <t>________________ А.Н. Десятов</t>
  </si>
  <si>
    <t>Начальник  Отдела режимов</t>
  </si>
  <si>
    <t>О.А. Пучнина</t>
  </si>
  <si>
    <t>АО "Норильсктрансгаз"</t>
  </si>
  <si>
    <t>Бюджетным потребителям</t>
  </si>
  <si>
    <t>Полезный отпуск на нужды АО "Норильсктрансгаз" (базовым потребителям)</t>
  </si>
  <si>
    <t xml:space="preserve">Потребителям прочим              (не бюджетным) </t>
  </si>
  <si>
    <t>Сторонним потребителям,               в том числе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</si>
</sst>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</font>
    <font>
      <sz val="10"/>
      <name val="Tahoma"/>
      <family val="2"/>
      <charset val="204"/>
    </font>
    <font>
      <sz val="11"/>
      <name val="Tahoma"/>
      <family val="2"/>
      <charset val="204"/>
    </font>
    <font>
      <u/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2"/>
      <name val="Tahoma"/>
      <family val="2"/>
      <charset val="204"/>
    </font>
    <font>
      <sz val="10"/>
      <color indexed="10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rgb="FF0070C0"/>
      <name val="Tahoma"/>
      <family val="2"/>
      <charset val="204"/>
    </font>
    <font>
      <sz val="10"/>
      <color theme="4" tint="-0.249977111117893"/>
      <name val="Tahoma"/>
      <family val="2"/>
      <charset val="204"/>
    </font>
    <font>
      <sz val="10"/>
      <color rgb="FF0070C0"/>
      <name val="Tahoma"/>
      <family val="2"/>
      <charset val="204"/>
    </font>
    <font>
      <b/>
      <sz val="1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6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/>
    <xf numFmtId="49" fontId="3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165" fontId="13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3" fillId="0" borderId="0" xfId="2" applyFont="1" applyFill="1" applyAlignment="1"/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 applyProtection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 applyProtection="1">
      <alignment horizontal="center"/>
    </xf>
    <xf numFmtId="49" fontId="3" fillId="0" borderId="0" xfId="0" applyNumberFormat="1" applyFont="1" applyAlignment="1">
      <alignment horizontal="left" indent="1"/>
    </xf>
    <xf numFmtId="0" fontId="3" fillId="0" borderId="0" xfId="0" applyFont="1"/>
    <xf numFmtId="0" fontId="6" fillId="0" borderId="0" xfId="0" applyFont="1"/>
    <xf numFmtId="49" fontId="3" fillId="0" borderId="0" xfId="0" applyNumberFormat="1" applyFont="1" applyAlignment="1">
      <alignment horizontal="left" indent="2"/>
    </xf>
    <xf numFmtId="165" fontId="13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13" fillId="0" borderId="0" xfId="1" applyNumberFormat="1" applyFont="1" applyAlignment="1">
      <alignment horizontal="right" indent="2"/>
    </xf>
    <xf numFmtId="165" fontId="3" fillId="0" borderId="0" xfId="0" applyNumberFormat="1" applyFont="1"/>
    <xf numFmtId="0" fontId="13" fillId="0" borderId="0" xfId="3" applyFont="1" applyAlignment="1">
      <alignment vertical="center"/>
    </xf>
    <xf numFmtId="165" fontId="13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Tarif_2002 год" xfId="1"/>
    <cellStyle name="Обычный_Приложения к извещению" xfId="3"/>
    <cellStyle name="Обычный_тарифы на 2002г с 1-01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A7" zoomScale="90" zoomScaleNormal="90" workbookViewId="0">
      <selection activeCell="J42" sqref="J42"/>
    </sheetView>
  </sheetViews>
  <sheetFormatPr defaultColWidth="9.140625" defaultRowHeight="12.75" x14ac:dyDescent="0.2"/>
  <cols>
    <col min="1" max="1" width="5.85546875" style="1" customWidth="1"/>
    <col min="2" max="2" width="29.28515625" style="1" customWidth="1"/>
    <col min="3" max="3" width="15.42578125" style="1" customWidth="1"/>
    <col min="4" max="4" width="9.7109375" style="1" customWidth="1"/>
    <col min="5" max="5" width="10.85546875" style="1" customWidth="1"/>
    <col min="6" max="6" width="9.7109375" style="1" customWidth="1"/>
    <col min="7" max="7" width="10.42578125" style="1" customWidth="1"/>
    <col min="8" max="14" width="9.7109375" style="1" customWidth="1"/>
    <col min="15" max="15" width="10.85546875" style="1" customWidth="1"/>
    <col min="16" max="16" width="15.42578125" style="1" customWidth="1"/>
    <col min="17" max="17" width="12.5703125" style="1" customWidth="1"/>
    <col min="18" max="16384" width="9.140625" style="1"/>
  </cols>
  <sheetData>
    <row r="1" spans="1:16" ht="14.25" hidden="1" x14ac:dyDescent="0.2">
      <c r="N1" s="36" t="s">
        <v>59</v>
      </c>
      <c r="P1" s="2"/>
    </row>
    <row r="2" spans="1:16" ht="14.25" hidden="1" x14ac:dyDescent="0.2">
      <c r="N2" s="36" t="s">
        <v>63</v>
      </c>
      <c r="P2" s="2"/>
    </row>
    <row r="3" spans="1:16" ht="14.25" hidden="1" x14ac:dyDescent="0.2">
      <c r="N3" s="36" t="s">
        <v>62</v>
      </c>
      <c r="P3" s="2"/>
    </row>
    <row r="4" spans="1:16" hidden="1" x14ac:dyDescent="0.2">
      <c r="N4" s="36"/>
      <c r="O4" s="3"/>
    </row>
    <row r="5" spans="1:16" hidden="1" x14ac:dyDescent="0.2">
      <c r="N5" s="36" t="s">
        <v>64</v>
      </c>
    </row>
    <row r="6" spans="1:16" ht="15.75" hidden="1" customHeight="1" x14ac:dyDescent="0.2">
      <c r="N6" s="36" t="s">
        <v>60</v>
      </c>
      <c r="O6" s="4"/>
    </row>
    <row r="7" spans="1:16" s="37" customFormat="1" ht="15.75" customHeight="1" x14ac:dyDescent="0.2">
      <c r="M7" s="38"/>
      <c r="N7" s="39"/>
      <c r="O7" s="38"/>
    </row>
    <row r="8" spans="1:16" ht="15" x14ac:dyDescent="0.2">
      <c r="A8" s="49" t="s">
        <v>52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6" ht="6.75" customHeight="1" x14ac:dyDescent="0.2"/>
    <row r="10" spans="1:16" ht="21.75" customHeight="1" x14ac:dyDescent="0.2">
      <c r="A10" s="50" t="s">
        <v>0</v>
      </c>
      <c r="B10" s="52" t="s">
        <v>1</v>
      </c>
      <c r="C10" s="52" t="s">
        <v>2</v>
      </c>
      <c r="D10" s="53" t="s">
        <v>3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/>
    </row>
    <row r="11" spans="1:16" ht="25.5" customHeight="1" x14ac:dyDescent="0.2">
      <c r="A11" s="51"/>
      <c r="B11" s="52"/>
      <c r="C11" s="52"/>
      <c r="D11" s="5" t="s">
        <v>4</v>
      </c>
      <c r="E11" s="5" t="s">
        <v>5</v>
      </c>
      <c r="F11" s="5" t="s">
        <v>6</v>
      </c>
      <c r="G11" s="5" t="s">
        <v>7</v>
      </c>
      <c r="H11" s="5" t="s">
        <v>8</v>
      </c>
      <c r="I11" s="5" t="s">
        <v>9</v>
      </c>
      <c r="J11" s="5" t="s">
        <v>10</v>
      </c>
      <c r="K11" s="5" t="s">
        <v>11</v>
      </c>
      <c r="L11" s="5" t="s">
        <v>12</v>
      </c>
      <c r="M11" s="5" t="s">
        <v>13</v>
      </c>
      <c r="N11" s="5" t="s">
        <v>14</v>
      </c>
      <c r="O11" s="5" t="s">
        <v>15</v>
      </c>
      <c r="P11" s="5" t="s">
        <v>16</v>
      </c>
    </row>
    <row r="12" spans="1:16" s="8" customFormat="1" ht="16.5" customHeight="1" x14ac:dyDescent="0.2">
      <c r="A12" s="6">
        <v>1</v>
      </c>
      <c r="B12" s="7" t="s">
        <v>17</v>
      </c>
      <c r="C12" s="7" t="s">
        <v>18</v>
      </c>
      <c r="D12" s="25">
        <v>1232</v>
      </c>
      <c r="E12" s="26">
        <v>1101</v>
      </c>
      <c r="F12" s="27">
        <v>1183</v>
      </c>
      <c r="G12" s="27">
        <v>959</v>
      </c>
      <c r="H12" s="25">
        <v>746</v>
      </c>
      <c r="I12" s="25">
        <v>538</v>
      </c>
      <c r="J12" s="27">
        <v>476</v>
      </c>
      <c r="K12" s="25">
        <v>498</v>
      </c>
      <c r="L12" s="25">
        <v>691</v>
      </c>
      <c r="M12" s="25">
        <v>838</v>
      </c>
      <c r="N12" s="25">
        <v>963</v>
      </c>
      <c r="O12" s="25">
        <v>1054</v>
      </c>
      <c r="P12" s="33">
        <f>SUM(D12:O12)</f>
        <v>10279</v>
      </c>
    </row>
    <row r="13" spans="1:16" s="8" customFormat="1" ht="28.5" customHeight="1" x14ac:dyDescent="0.2">
      <c r="A13" s="6">
        <v>2</v>
      </c>
      <c r="B13" s="7" t="s">
        <v>19</v>
      </c>
      <c r="C13" s="7" t="s">
        <v>18</v>
      </c>
      <c r="D13" s="25">
        <v>86</v>
      </c>
      <c r="E13" s="27">
        <v>77</v>
      </c>
      <c r="F13" s="27">
        <v>83</v>
      </c>
      <c r="G13" s="27">
        <v>67</v>
      </c>
      <c r="H13" s="27">
        <v>52</v>
      </c>
      <c r="I13" s="27">
        <v>38</v>
      </c>
      <c r="J13" s="27">
        <v>33</v>
      </c>
      <c r="K13" s="27">
        <v>35</v>
      </c>
      <c r="L13" s="27">
        <v>48</v>
      </c>
      <c r="M13" s="27">
        <v>58</v>
      </c>
      <c r="N13" s="27">
        <v>67</v>
      </c>
      <c r="O13" s="25">
        <v>74</v>
      </c>
      <c r="P13" s="33">
        <f t="shared" ref="P13:P19" si="0">SUM(D13:O13)</f>
        <v>718</v>
      </c>
    </row>
    <row r="14" spans="1:16" s="8" customFormat="1" ht="15.75" customHeight="1" x14ac:dyDescent="0.2">
      <c r="A14" s="6">
        <v>3</v>
      </c>
      <c r="B14" s="7" t="s">
        <v>20</v>
      </c>
      <c r="C14" s="7" t="s">
        <v>18</v>
      </c>
      <c r="D14" s="25">
        <f>D12-D13</f>
        <v>1146</v>
      </c>
      <c r="E14" s="25">
        <f t="shared" ref="E14:O14" si="1">E12-E13</f>
        <v>1024</v>
      </c>
      <c r="F14" s="25">
        <f t="shared" si="1"/>
        <v>1100</v>
      </c>
      <c r="G14" s="25">
        <f t="shared" si="1"/>
        <v>892</v>
      </c>
      <c r="H14" s="25">
        <f t="shared" si="1"/>
        <v>694</v>
      </c>
      <c r="I14" s="25">
        <f t="shared" si="1"/>
        <v>500</v>
      </c>
      <c r="J14" s="25">
        <f t="shared" si="1"/>
        <v>443</v>
      </c>
      <c r="K14" s="25">
        <f t="shared" si="1"/>
        <v>463</v>
      </c>
      <c r="L14" s="25">
        <f t="shared" si="1"/>
        <v>643</v>
      </c>
      <c r="M14" s="25">
        <f t="shared" si="1"/>
        <v>780</v>
      </c>
      <c r="N14" s="25">
        <f t="shared" si="1"/>
        <v>896</v>
      </c>
      <c r="O14" s="25">
        <f t="shared" si="1"/>
        <v>980</v>
      </c>
      <c r="P14" s="33">
        <f t="shared" si="0"/>
        <v>9561</v>
      </c>
    </row>
    <row r="15" spans="1:16" s="8" customFormat="1" ht="39" customHeight="1" x14ac:dyDescent="0.2">
      <c r="A15" s="6"/>
      <c r="B15" s="7" t="s">
        <v>53</v>
      </c>
      <c r="C15" s="7" t="s">
        <v>18</v>
      </c>
      <c r="D15" s="28">
        <f>D14*0.049</f>
        <v>56.154000000000003</v>
      </c>
      <c r="E15" s="28">
        <f t="shared" ref="E15:O15" si="2">E14*0.049</f>
        <v>50.176000000000002</v>
      </c>
      <c r="F15" s="28">
        <f t="shared" si="2"/>
        <v>53.9</v>
      </c>
      <c r="G15" s="28">
        <f t="shared" si="2"/>
        <v>43.707999999999998</v>
      </c>
      <c r="H15" s="28">
        <f t="shared" si="2"/>
        <v>34.006</v>
      </c>
      <c r="I15" s="28">
        <f t="shared" si="2"/>
        <v>24.5</v>
      </c>
      <c r="J15" s="28">
        <f t="shared" si="2"/>
        <v>21.707000000000001</v>
      </c>
      <c r="K15" s="28">
        <f t="shared" si="2"/>
        <v>22.687000000000001</v>
      </c>
      <c r="L15" s="28">
        <f t="shared" si="2"/>
        <v>31.507000000000001</v>
      </c>
      <c r="M15" s="28">
        <f t="shared" si="2"/>
        <v>38.22</v>
      </c>
      <c r="N15" s="28">
        <f t="shared" si="2"/>
        <v>43.904000000000003</v>
      </c>
      <c r="O15" s="28">
        <f t="shared" si="2"/>
        <v>48.02</v>
      </c>
      <c r="P15" s="34">
        <f>SUM(D15:O15)</f>
        <v>468.48900000000003</v>
      </c>
    </row>
    <row r="16" spans="1:16" s="8" customFormat="1" ht="40.5" customHeight="1" x14ac:dyDescent="0.2">
      <c r="A16" s="5" t="s">
        <v>21</v>
      </c>
      <c r="B16" s="7" t="s">
        <v>69</v>
      </c>
      <c r="C16" s="7" t="s">
        <v>18</v>
      </c>
      <c r="D16" s="9">
        <f>D14-D15-D17</f>
        <v>766.27710000000002</v>
      </c>
      <c r="E16" s="9">
        <f t="shared" ref="E16:O16" si="3">E14-E15-E17</f>
        <v>646.2222999999999</v>
      </c>
      <c r="F16" s="9">
        <f t="shared" si="3"/>
        <v>753.34809999999993</v>
      </c>
      <c r="G16" s="9">
        <f t="shared" si="3"/>
        <v>520.83810000000005</v>
      </c>
      <c r="H16" s="9">
        <f t="shared" si="3"/>
        <v>396.97890000000001</v>
      </c>
      <c r="I16" s="9">
        <f t="shared" si="3"/>
        <v>295.02319999999997</v>
      </c>
      <c r="J16" s="9">
        <f t="shared" si="3"/>
        <v>307.32510000000002</v>
      </c>
      <c r="K16" s="9">
        <f t="shared" si="3"/>
        <v>291.60509999999999</v>
      </c>
      <c r="L16" s="9">
        <f t="shared" si="3"/>
        <v>436.76610000000005</v>
      </c>
      <c r="M16" s="9">
        <f t="shared" si="3"/>
        <v>521.32099999999991</v>
      </c>
      <c r="N16" s="9">
        <f t="shared" si="3"/>
        <v>535.6481</v>
      </c>
      <c r="O16" s="9">
        <f t="shared" si="3"/>
        <v>653.05900000000008</v>
      </c>
      <c r="P16" s="40">
        <f t="shared" si="0"/>
        <v>6124.4121000000005</v>
      </c>
    </row>
    <row r="17" spans="1:17" s="4" customFormat="1" ht="27" customHeight="1" x14ac:dyDescent="0.2">
      <c r="A17" s="5" t="s">
        <v>22</v>
      </c>
      <c r="B17" s="7" t="s">
        <v>71</v>
      </c>
      <c r="C17" s="7" t="s">
        <v>18</v>
      </c>
      <c r="D17" s="9">
        <f>D20+D21+D22+D23+D24+D25+D26+D27+D28+D29+D30+D31+D32</f>
        <v>323.56889999999999</v>
      </c>
      <c r="E17" s="9">
        <f t="shared" ref="E17:O17" si="4">E20+E21+E22+E23+E24+E25+E26+E27+E28+E29+E30+E31+E32</f>
        <v>327.60169999999999</v>
      </c>
      <c r="F17" s="9">
        <f t="shared" si="4"/>
        <v>292.75189999999998</v>
      </c>
      <c r="G17" s="9">
        <f t="shared" si="4"/>
        <v>327.45389999999998</v>
      </c>
      <c r="H17" s="9">
        <f t="shared" si="4"/>
        <v>263.01510000000002</v>
      </c>
      <c r="I17" s="9">
        <f t="shared" si="4"/>
        <v>180.4768</v>
      </c>
      <c r="J17" s="9">
        <f t="shared" si="4"/>
        <v>113.9679</v>
      </c>
      <c r="K17" s="9">
        <f t="shared" si="4"/>
        <v>148.7079</v>
      </c>
      <c r="L17" s="9">
        <f t="shared" si="4"/>
        <v>174.7269</v>
      </c>
      <c r="M17" s="9">
        <f t="shared" si="4"/>
        <v>220.459</v>
      </c>
      <c r="N17" s="9">
        <f t="shared" si="4"/>
        <v>316.4479</v>
      </c>
      <c r="O17" s="9">
        <f t="shared" si="4"/>
        <v>278.92099999999994</v>
      </c>
      <c r="P17" s="56">
        <f t="shared" si="0"/>
        <v>2968.0989</v>
      </c>
    </row>
    <row r="18" spans="1:17" s="38" customFormat="1" ht="24" customHeight="1" x14ac:dyDescent="0.2">
      <c r="A18" s="5"/>
      <c r="B18" s="48" t="s">
        <v>68</v>
      </c>
      <c r="C18" s="48" t="s">
        <v>18</v>
      </c>
      <c r="D18" s="9">
        <f>D20+D21+D22+D23+D30</f>
        <v>14.018899999999999</v>
      </c>
      <c r="E18" s="9">
        <f t="shared" ref="E18:O18" si="5">E20+E21+E22+E23+E30</f>
        <v>13.621699999999999</v>
      </c>
      <c r="F18" s="9">
        <f t="shared" si="5"/>
        <v>12.8299</v>
      </c>
      <c r="G18" s="9">
        <f t="shared" si="5"/>
        <v>12.628899999999998</v>
      </c>
      <c r="H18" s="9">
        <f t="shared" si="5"/>
        <v>12.336099999999998</v>
      </c>
      <c r="I18" s="9">
        <f t="shared" si="5"/>
        <v>11.990799999999998</v>
      </c>
      <c r="J18" s="9">
        <f t="shared" si="5"/>
        <v>12.4079</v>
      </c>
      <c r="K18" s="9">
        <f t="shared" si="5"/>
        <v>12.507899999999999</v>
      </c>
      <c r="L18" s="9">
        <f t="shared" si="5"/>
        <v>12.857899999999999</v>
      </c>
      <c r="M18" s="9">
        <f t="shared" si="5"/>
        <v>12.986999999999998</v>
      </c>
      <c r="N18" s="9">
        <f t="shared" si="5"/>
        <v>14.077899999999998</v>
      </c>
      <c r="O18" s="9">
        <f t="shared" si="5"/>
        <v>15.912999999999997</v>
      </c>
      <c r="P18" s="56">
        <f t="shared" si="0"/>
        <v>158.17789999999997</v>
      </c>
    </row>
    <row r="19" spans="1:17" s="38" customFormat="1" ht="26.25" customHeight="1" x14ac:dyDescent="0.2">
      <c r="A19" s="5"/>
      <c r="B19" s="48" t="s">
        <v>70</v>
      </c>
      <c r="C19" s="48" t="s">
        <v>18</v>
      </c>
      <c r="D19" s="9">
        <f>D24+D25+D26+D27+D28+D29+D31+D32</f>
        <v>309.55</v>
      </c>
      <c r="E19" s="9">
        <f t="shared" ref="E19:O19" si="6">E24+E25+E26+E27+E28+E29+E31+E32</f>
        <v>313.98</v>
      </c>
      <c r="F19" s="9">
        <f t="shared" si="6"/>
        <v>279.92199999999997</v>
      </c>
      <c r="G19" s="9">
        <f t="shared" si="6"/>
        <v>314.82499999999999</v>
      </c>
      <c r="H19" s="9">
        <f t="shared" si="6"/>
        <v>250.67899999999997</v>
      </c>
      <c r="I19" s="9">
        <f t="shared" si="6"/>
        <v>168.48599999999999</v>
      </c>
      <c r="J19" s="9">
        <f t="shared" si="6"/>
        <v>101.56</v>
      </c>
      <c r="K19" s="9">
        <f t="shared" si="6"/>
        <v>136.19999999999999</v>
      </c>
      <c r="L19" s="9">
        <f t="shared" si="6"/>
        <v>161.869</v>
      </c>
      <c r="M19" s="9">
        <f t="shared" si="6"/>
        <v>207.47200000000001</v>
      </c>
      <c r="N19" s="9">
        <f t="shared" si="6"/>
        <v>302.37</v>
      </c>
      <c r="O19" s="9">
        <f t="shared" si="6"/>
        <v>263.00799999999998</v>
      </c>
      <c r="P19" s="56">
        <f t="shared" si="0"/>
        <v>2809.9209999999998</v>
      </c>
    </row>
    <row r="20" spans="1:17" ht="18" hidden="1" customHeight="1" x14ac:dyDescent="0.2">
      <c r="A20" s="5" t="s">
        <v>23</v>
      </c>
      <c r="B20" s="10" t="s">
        <v>24</v>
      </c>
      <c r="C20" s="7" t="s">
        <v>18</v>
      </c>
      <c r="D20" s="30">
        <v>9.6</v>
      </c>
      <c r="E20" s="30">
        <v>9.6</v>
      </c>
      <c r="F20" s="30">
        <v>9.6</v>
      </c>
      <c r="G20" s="30">
        <v>9.6</v>
      </c>
      <c r="H20" s="30">
        <v>9.6</v>
      </c>
      <c r="I20" s="30">
        <v>9.6</v>
      </c>
      <c r="J20" s="30">
        <v>9.6</v>
      </c>
      <c r="K20" s="30">
        <v>9.6</v>
      </c>
      <c r="L20" s="30">
        <v>9.6</v>
      </c>
      <c r="M20" s="30">
        <v>9.6</v>
      </c>
      <c r="N20" s="30">
        <v>9.6</v>
      </c>
      <c r="O20" s="30">
        <v>9.6</v>
      </c>
      <c r="P20" s="41">
        <f>D20+E20+F20+G20+H20+I20+J20+K20+L20+M20+N20+O20</f>
        <v>115.19999999999997</v>
      </c>
      <c r="Q20" s="45"/>
    </row>
    <row r="21" spans="1:17" ht="18" hidden="1" customHeight="1" x14ac:dyDescent="0.2">
      <c r="A21" s="5" t="s">
        <v>25</v>
      </c>
      <c r="B21" s="10" t="s">
        <v>26</v>
      </c>
      <c r="C21" s="7" t="s">
        <v>18</v>
      </c>
      <c r="D21" s="35">
        <v>0.2</v>
      </c>
      <c r="E21" s="35">
        <v>0.28179999999999999</v>
      </c>
      <c r="F21" s="35">
        <v>0.18</v>
      </c>
      <c r="G21" s="35">
        <v>0.2</v>
      </c>
      <c r="H21" s="35">
        <v>0.2082</v>
      </c>
      <c r="I21" s="35">
        <v>0.2029</v>
      </c>
      <c r="J21" s="35">
        <v>0.22</v>
      </c>
      <c r="K21" s="35">
        <v>0.22</v>
      </c>
      <c r="L21" s="35">
        <v>0.15</v>
      </c>
      <c r="M21" s="35">
        <v>0.18</v>
      </c>
      <c r="N21" s="35">
        <v>0.18</v>
      </c>
      <c r="O21" s="35">
        <v>0.2</v>
      </c>
      <c r="P21" s="42">
        <f>D21+E21+F21+G21+H21+I21+J21+K21+L21+M21+N21+O21</f>
        <v>2.4229000000000003</v>
      </c>
    </row>
    <row r="22" spans="1:17" ht="18" hidden="1" customHeight="1" x14ac:dyDescent="0.2">
      <c r="A22" s="5" t="s">
        <v>27</v>
      </c>
      <c r="B22" s="10" t="s">
        <v>28</v>
      </c>
      <c r="C22" s="7" t="s">
        <v>18</v>
      </c>
      <c r="D22" s="35">
        <v>8.7900000000000006E-2</v>
      </c>
      <c r="E22" s="35">
        <v>8.7900000000000006E-2</v>
      </c>
      <c r="F22" s="35">
        <v>8.7900000000000006E-2</v>
      </c>
      <c r="G22" s="35">
        <v>8.7900000000000006E-2</v>
      </c>
      <c r="H22" s="35">
        <v>8.7900000000000006E-2</v>
      </c>
      <c r="I22" s="35">
        <v>8.7900000000000006E-2</v>
      </c>
      <c r="J22" s="35">
        <v>8.7900000000000006E-2</v>
      </c>
      <c r="K22" s="35">
        <v>8.7900000000000006E-2</v>
      </c>
      <c r="L22" s="35">
        <v>8.7900000000000006E-2</v>
      </c>
      <c r="M22" s="35">
        <v>8.7999999999999995E-2</v>
      </c>
      <c r="N22" s="35">
        <v>8.7900000000000006E-2</v>
      </c>
      <c r="O22" s="35">
        <v>8.7999999999999995E-2</v>
      </c>
      <c r="P22" s="41">
        <f t="shared" ref="P22:P32" si="7">D22+E22+F22+G22+H22+I22+J22+K22+L22+M22+N22+O22</f>
        <v>1.0549999999999999</v>
      </c>
    </row>
    <row r="23" spans="1:17" ht="18" hidden="1" customHeight="1" x14ac:dyDescent="0.2">
      <c r="A23" s="5" t="s">
        <v>29</v>
      </c>
      <c r="B23" s="10" t="s">
        <v>30</v>
      </c>
      <c r="C23" s="7" t="s">
        <v>18</v>
      </c>
      <c r="D23" s="30">
        <v>2.9</v>
      </c>
      <c r="E23" s="30">
        <v>2.7</v>
      </c>
      <c r="F23" s="30">
        <v>2.2999999999999998</v>
      </c>
      <c r="G23" s="30">
        <v>2.2000000000000002</v>
      </c>
      <c r="H23" s="30">
        <v>2.1</v>
      </c>
      <c r="I23" s="30">
        <v>2.1</v>
      </c>
      <c r="J23" s="30">
        <v>2.5</v>
      </c>
      <c r="K23" s="30">
        <v>2.6</v>
      </c>
      <c r="L23" s="30">
        <v>2.6</v>
      </c>
      <c r="M23" s="30">
        <v>2.6</v>
      </c>
      <c r="N23" s="30">
        <v>2.7</v>
      </c>
      <c r="O23" s="30">
        <v>2.7</v>
      </c>
      <c r="P23" s="41">
        <f t="shared" si="7"/>
        <v>30</v>
      </c>
    </row>
    <row r="24" spans="1:17" ht="18" hidden="1" customHeight="1" x14ac:dyDescent="0.2">
      <c r="A24" s="5" t="s">
        <v>58</v>
      </c>
      <c r="B24" s="10" t="s">
        <v>32</v>
      </c>
      <c r="C24" s="7" t="s">
        <v>18</v>
      </c>
      <c r="D24" s="32">
        <v>75.900000000000006</v>
      </c>
      <c r="E24" s="32">
        <v>70.3</v>
      </c>
      <c r="F24" s="32">
        <v>57.4</v>
      </c>
      <c r="G24" s="32">
        <v>86.6</v>
      </c>
      <c r="H24" s="32">
        <v>69</v>
      </c>
      <c r="I24" s="32">
        <v>34.200000000000003</v>
      </c>
      <c r="J24" s="32">
        <v>17.3</v>
      </c>
      <c r="K24" s="32">
        <v>33.5</v>
      </c>
      <c r="L24" s="32">
        <v>32.9</v>
      </c>
      <c r="M24" s="32">
        <v>47.3</v>
      </c>
      <c r="N24" s="32">
        <v>101.5</v>
      </c>
      <c r="O24" s="32">
        <v>63.3</v>
      </c>
      <c r="P24" s="41">
        <f t="shared" si="7"/>
        <v>689.19999999999993</v>
      </c>
      <c r="Q24" s="45"/>
    </row>
    <row r="25" spans="1:17" ht="18" hidden="1" customHeight="1" x14ac:dyDescent="0.2">
      <c r="A25" s="5" t="s">
        <v>31</v>
      </c>
      <c r="B25" s="10" t="s">
        <v>34</v>
      </c>
      <c r="C25" s="7" t="s">
        <v>18</v>
      </c>
      <c r="D25" s="30">
        <v>130</v>
      </c>
      <c r="E25" s="30">
        <v>145</v>
      </c>
      <c r="F25" s="30">
        <v>120</v>
      </c>
      <c r="G25" s="30">
        <v>130</v>
      </c>
      <c r="H25" s="30">
        <v>105</v>
      </c>
      <c r="I25" s="30">
        <v>70</v>
      </c>
      <c r="J25" s="30">
        <v>23</v>
      </c>
      <c r="K25" s="30">
        <v>40</v>
      </c>
      <c r="L25" s="30">
        <v>53</v>
      </c>
      <c r="M25" s="30">
        <v>108</v>
      </c>
      <c r="N25" s="30">
        <v>147</v>
      </c>
      <c r="O25" s="30">
        <v>145</v>
      </c>
      <c r="P25" s="41">
        <f t="shared" si="7"/>
        <v>1216</v>
      </c>
    </row>
    <row r="26" spans="1:17" ht="18" hidden="1" customHeight="1" x14ac:dyDescent="0.2">
      <c r="A26" s="5" t="s">
        <v>33</v>
      </c>
      <c r="B26" s="10" t="s">
        <v>36</v>
      </c>
      <c r="C26" s="7" t="s">
        <v>18</v>
      </c>
      <c r="D26" s="30">
        <v>3.65</v>
      </c>
      <c r="E26" s="30">
        <v>3.91</v>
      </c>
      <c r="F26" s="30">
        <v>3.14</v>
      </c>
      <c r="G26" s="30">
        <v>1.8</v>
      </c>
      <c r="H26" s="30">
        <v>1.51</v>
      </c>
      <c r="I26" s="30">
        <v>0.79</v>
      </c>
      <c r="J26" s="30">
        <v>0.26</v>
      </c>
      <c r="K26" s="30">
        <v>0.95</v>
      </c>
      <c r="L26" s="30">
        <v>0.79</v>
      </c>
      <c r="M26" s="30">
        <v>0.83</v>
      </c>
      <c r="N26" s="30">
        <v>2.4500000000000002</v>
      </c>
      <c r="O26" s="30">
        <v>3.32</v>
      </c>
      <c r="P26" s="41">
        <f t="shared" si="7"/>
        <v>23.4</v>
      </c>
    </row>
    <row r="27" spans="1:17" ht="18" hidden="1" customHeight="1" x14ac:dyDescent="0.2">
      <c r="A27" s="5" t="s">
        <v>35</v>
      </c>
      <c r="B27" s="10" t="s">
        <v>38</v>
      </c>
      <c r="C27" s="7" t="s">
        <v>18</v>
      </c>
      <c r="D27" s="30">
        <v>7.85</v>
      </c>
      <c r="E27" s="30">
        <v>7.85</v>
      </c>
      <c r="F27" s="30">
        <v>7.85</v>
      </c>
      <c r="G27" s="30">
        <v>7.85</v>
      </c>
      <c r="H27" s="30">
        <v>7.85</v>
      </c>
      <c r="I27" s="30">
        <v>7.85</v>
      </c>
      <c r="J27" s="30">
        <v>7.85</v>
      </c>
      <c r="K27" s="30">
        <v>7.85</v>
      </c>
      <c r="L27" s="30">
        <v>7.85</v>
      </c>
      <c r="M27" s="30">
        <v>7.85</v>
      </c>
      <c r="N27" s="30">
        <v>7.85</v>
      </c>
      <c r="O27" s="30">
        <v>7.85</v>
      </c>
      <c r="P27" s="41">
        <f>D27+E27+F27+G27+H27+I27+J27+K27+L27+M27+N27+O27</f>
        <v>94.199999999999989</v>
      </c>
    </row>
    <row r="28" spans="1:17" ht="18" hidden="1" customHeight="1" x14ac:dyDescent="0.2">
      <c r="A28" s="5" t="s">
        <v>37</v>
      </c>
      <c r="B28" s="10" t="s">
        <v>61</v>
      </c>
      <c r="C28" s="7" t="s">
        <v>18</v>
      </c>
      <c r="D28" s="30">
        <v>0.65</v>
      </c>
      <c r="E28" s="30">
        <v>0.62</v>
      </c>
      <c r="F28" s="30">
        <v>0.63</v>
      </c>
      <c r="G28" s="30">
        <v>0.56999999999999995</v>
      </c>
      <c r="H28" s="30">
        <v>0.6</v>
      </c>
      <c r="I28" s="30">
        <v>0.63</v>
      </c>
      <c r="J28" s="30">
        <v>1.1499999999999999</v>
      </c>
      <c r="K28" s="30">
        <v>0.9</v>
      </c>
      <c r="L28" s="30">
        <v>1</v>
      </c>
      <c r="M28" s="30">
        <v>0.6</v>
      </c>
      <c r="N28" s="30">
        <v>0.62</v>
      </c>
      <c r="O28" s="30">
        <v>0.53</v>
      </c>
      <c r="P28" s="41">
        <f>D28+E28+F28+G28+H28+I28+J28+K28+L28+M28+N28+O28</f>
        <v>8.5</v>
      </c>
    </row>
    <row r="29" spans="1:17" ht="18" hidden="1" customHeight="1" x14ac:dyDescent="0.2">
      <c r="A29" s="5" t="s">
        <v>39</v>
      </c>
      <c r="B29" s="10" t="s">
        <v>55</v>
      </c>
      <c r="C29" s="7" t="s">
        <v>18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41">
        <f t="shared" si="7"/>
        <v>0</v>
      </c>
    </row>
    <row r="30" spans="1:17" ht="18" hidden="1" customHeight="1" x14ac:dyDescent="0.2">
      <c r="A30" s="5" t="s">
        <v>40</v>
      </c>
      <c r="B30" s="10" t="s">
        <v>42</v>
      </c>
      <c r="C30" s="7" t="s">
        <v>18</v>
      </c>
      <c r="D30" s="31">
        <v>1.2310000000000001</v>
      </c>
      <c r="E30" s="31">
        <v>0.95199999999999996</v>
      </c>
      <c r="F30" s="31">
        <v>0.66200000000000003</v>
      </c>
      <c r="G30" s="31">
        <v>0.54100000000000004</v>
      </c>
      <c r="H30" s="31">
        <v>0.34</v>
      </c>
      <c r="I30" s="32">
        <v>0</v>
      </c>
      <c r="J30" s="32">
        <v>0</v>
      </c>
      <c r="K30" s="32">
        <v>0</v>
      </c>
      <c r="L30" s="32">
        <v>0.42</v>
      </c>
      <c r="M30" s="32">
        <v>0.51900000000000002</v>
      </c>
      <c r="N30" s="32">
        <v>1.51</v>
      </c>
      <c r="O30" s="32">
        <v>3.3250000000000002</v>
      </c>
      <c r="P30" s="41">
        <f t="shared" si="7"/>
        <v>9.5</v>
      </c>
    </row>
    <row r="31" spans="1:17" ht="24" hidden="1" customHeight="1" x14ac:dyDescent="0.2">
      <c r="A31" s="5" t="s">
        <v>41</v>
      </c>
      <c r="B31" s="10" t="s">
        <v>56</v>
      </c>
      <c r="C31" s="7" t="s">
        <v>18</v>
      </c>
      <c r="D31" s="31">
        <v>40</v>
      </c>
      <c r="E31" s="31">
        <v>40</v>
      </c>
      <c r="F31" s="31">
        <v>40</v>
      </c>
      <c r="G31" s="31">
        <v>40</v>
      </c>
      <c r="H31" s="31">
        <v>20</v>
      </c>
      <c r="I31" s="32">
        <v>10</v>
      </c>
      <c r="J31" s="32">
        <v>10</v>
      </c>
      <c r="K31" s="32">
        <v>10</v>
      </c>
      <c r="L31" s="31">
        <v>20</v>
      </c>
      <c r="M31" s="31">
        <v>40</v>
      </c>
      <c r="N31" s="31">
        <v>40</v>
      </c>
      <c r="O31" s="31">
        <v>40</v>
      </c>
      <c r="P31" s="41">
        <f t="shared" si="7"/>
        <v>350</v>
      </c>
    </row>
    <row r="32" spans="1:17" ht="18" hidden="1" customHeight="1" x14ac:dyDescent="0.2">
      <c r="A32" s="5" t="s">
        <v>43</v>
      </c>
      <c r="B32" s="10" t="s">
        <v>57</v>
      </c>
      <c r="C32" s="7" t="s">
        <v>18</v>
      </c>
      <c r="D32" s="30">
        <v>51.5</v>
      </c>
      <c r="E32" s="30">
        <v>46.3</v>
      </c>
      <c r="F32" s="30">
        <v>50.902000000000001</v>
      </c>
      <c r="G32" s="30">
        <v>48.005000000000003</v>
      </c>
      <c r="H32" s="30">
        <v>46.719000000000001</v>
      </c>
      <c r="I32" s="30">
        <v>45.015999999999998</v>
      </c>
      <c r="J32" s="32">
        <v>42</v>
      </c>
      <c r="K32" s="32">
        <v>43</v>
      </c>
      <c r="L32" s="32">
        <v>46.329000000000001</v>
      </c>
      <c r="M32" s="32">
        <v>2.8919999999999999</v>
      </c>
      <c r="N32" s="32">
        <v>2.95</v>
      </c>
      <c r="O32" s="32">
        <v>3.008</v>
      </c>
      <c r="P32" s="41">
        <f t="shared" si="7"/>
        <v>428.62099999999998</v>
      </c>
    </row>
    <row r="33" spans="1:24" ht="42.75" hidden="1" x14ac:dyDescent="0.2">
      <c r="A33" s="5" t="s">
        <v>44</v>
      </c>
      <c r="B33" s="11" t="s">
        <v>45</v>
      </c>
      <c r="C33" s="12" t="s">
        <v>49</v>
      </c>
      <c r="D33" s="29">
        <v>763.5</v>
      </c>
      <c r="E33" s="29">
        <v>821.7</v>
      </c>
      <c r="F33" s="29">
        <v>791</v>
      </c>
      <c r="G33" s="29">
        <v>966.9</v>
      </c>
      <c r="H33" s="29">
        <v>1101.7</v>
      </c>
      <c r="I33" s="29">
        <v>1245</v>
      </c>
      <c r="J33" s="29">
        <v>1312.2</v>
      </c>
      <c r="K33" s="29">
        <v>1350.5</v>
      </c>
      <c r="L33" s="29">
        <v>1292.2</v>
      </c>
      <c r="M33" s="29">
        <v>1144.5</v>
      </c>
      <c r="N33" s="29">
        <v>852.6</v>
      </c>
      <c r="O33" s="29">
        <v>953.7</v>
      </c>
      <c r="P33" s="29">
        <f>ROUND(P34/P14*1000,1)</f>
        <v>989.9</v>
      </c>
      <c r="Q33" s="13"/>
      <c r="R33" s="13"/>
      <c r="S33" s="13"/>
      <c r="T33" s="13"/>
      <c r="U33" s="13"/>
      <c r="V33" s="13"/>
      <c r="W33" s="13"/>
      <c r="X33" s="13"/>
    </row>
    <row r="34" spans="1:24" ht="28.5" x14ac:dyDescent="0.2">
      <c r="A34" s="5" t="s">
        <v>46</v>
      </c>
      <c r="B34" s="11" t="s">
        <v>47</v>
      </c>
      <c r="C34" s="12" t="s">
        <v>48</v>
      </c>
      <c r="D34" s="43">
        <f>ROUND(D14*D33/1000,1)</f>
        <v>875</v>
      </c>
      <c r="E34" s="43">
        <f t="shared" ref="E34:O34" si="8">ROUND(E14*E33/1000,1)</f>
        <v>841.4</v>
      </c>
      <c r="F34" s="43">
        <f t="shared" si="8"/>
        <v>870.1</v>
      </c>
      <c r="G34" s="43">
        <f t="shared" si="8"/>
        <v>862.5</v>
      </c>
      <c r="H34" s="43">
        <f t="shared" si="8"/>
        <v>764.6</v>
      </c>
      <c r="I34" s="43">
        <f t="shared" si="8"/>
        <v>622.5</v>
      </c>
      <c r="J34" s="43">
        <f>ROUND(J14*J33/1000,1)</f>
        <v>581.29999999999995</v>
      </c>
      <c r="K34" s="43">
        <f>ROUND(K14*K33/1000,1)</f>
        <v>625.29999999999995</v>
      </c>
      <c r="L34" s="43">
        <f t="shared" si="8"/>
        <v>830.9</v>
      </c>
      <c r="M34" s="43">
        <f t="shared" si="8"/>
        <v>892.7</v>
      </c>
      <c r="N34" s="43">
        <f t="shared" si="8"/>
        <v>763.9</v>
      </c>
      <c r="O34" s="43">
        <f t="shared" si="8"/>
        <v>934.6</v>
      </c>
      <c r="P34" s="43">
        <f>SUM(D34:O34)</f>
        <v>9464.8000000000011</v>
      </c>
      <c r="Q34" s="13"/>
      <c r="R34" s="13"/>
      <c r="S34" s="13"/>
      <c r="T34" s="13"/>
      <c r="U34" s="13"/>
      <c r="V34" s="13"/>
      <c r="W34" s="13"/>
      <c r="X34" s="13"/>
    </row>
    <row r="35" spans="1:24" ht="35.25" customHeight="1" x14ac:dyDescent="0.2">
      <c r="A35" s="5" t="s">
        <v>54</v>
      </c>
      <c r="B35" s="11" t="s">
        <v>47</v>
      </c>
      <c r="C35" s="7" t="s">
        <v>51</v>
      </c>
      <c r="D35" s="15">
        <f t="shared" ref="D35:P35" si="9">D34/1.1729</f>
        <v>746.014152954216</v>
      </c>
      <c r="E35" s="15">
        <f t="shared" si="9"/>
        <v>717.36720948077414</v>
      </c>
      <c r="F35" s="15">
        <f t="shared" si="9"/>
        <v>741.83647369767243</v>
      </c>
      <c r="G35" s="15">
        <f t="shared" si="9"/>
        <v>735.35680791201298</v>
      </c>
      <c r="H35" s="15">
        <f t="shared" si="9"/>
        <v>651.88848154147843</v>
      </c>
      <c r="I35" s="15">
        <f t="shared" si="9"/>
        <v>530.73578310171365</v>
      </c>
      <c r="J35" s="15">
        <f t="shared" si="9"/>
        <v>495.60917384261228</v>
      </c>
      <c r="K35" s="15">
        <f t="shared" si="9"/>
        <v>533.12302839116717</v>
      </c>
      <c r="L35" s="15">
        <f t="shared" si="9"/>
        <v>708.41503964532353</v>
      </c>
      <c r="M35" s="15">
        <f t="shared" si="9"/>
        <v>761.10495353397562</v>
      </c>
      <c r="N35" s="15">
        <f t="shared" si="9"/>
        <v>651.29167021911496</v>
      </c>
      <c r="O35" s="15">
        <f t="shared" si="9"/>
        <v>796.8283741154404</v>
      </c>
      <c r="P35" s="15">
        <f t="shared" si="9"/>
        <v>8069.5711484355024</v>
      </c>
    </row>
    <row r="36" spans="1:24" ht="45.75" hidden="1" customHeight="1" x14ac:dyDescent="0.2">
      <c r="A36" s="14"/>
      <c r="B36" s="16" t="s">
        <v>45</v>
      </c>
      <c r="C36" s="17" t="s">
        <v>49</v>
      </c>
      <c r="D36" s="18">
        <v>587.79999999999995</v>
      </c>
      <c r="E36" s="18">
        <v>608.6</v>
      </c>
      <c r="F36" s="18">
        <v>631.79999999999995</v>
      </c>
      <c r="G36" s="18">
        <v>707.5</v>
      </c>
      <c r="H36" s="18">
        <v>772.4</v>
      </c>
      <c r="I36" s="18">
        <v>819.5</v>
      </c>
      <c r="J36" s="18">
        <v>1276.4000000000001</v>
      </c>
      <c r="K36" s="18">
        <v>1286.3</v>
      </c>
      <c r="L36" s="18">
        <v>1055.5999999999999</v>
      </c>
      <c r="M36" s="18">
        <v>730.7</v>
      </c>
      <c r="N36" s="18">
        <v>700.5</v>
      </c>
      <c r="O36" s="18">
        <v>622.6</v>
      </c>
      <c r="P36" s="18">
        <v>752.69</v>
      </c>
    </row>
    <row r="37" spans="1:24" ht="35.25" hidden="1" customHeight="1" x14ac:dyDescent="0.2">
      <c r="A37" s="14"/>
      <c r="B37" s="16" t="s">
        <v>47</v>
      </c>
      <c r="C37" s="17" t="s">
        <v>48</v>
      </c>
      <c r="D37" s="18">
        <f>D14*D36/1000</f>
        <v>673.61879999999996</v>
      </c>
      <c r="E37" s="18">
        <f t="shared" ref="E37:O37" si="10">E14*E36/1000</f>
        <v>623.20640000000003</v>
      </c>
      <c r="F37" s="18">
        <f t="shared" si="10"/>
        <v>694.98</v>
      </c>
      <c r="G37" s="18">
        <f t="shared" si="10"/>
        <v>631.09</v>
      </c>
      <c r="H37" s="18">
        <f t="shared" si="10"/>
        <v>536.04559999999992</v>
      </c>
      <c r="I37" s="18">
        <f t="shared" si="10"/>
        <v>409.75</v>
      </c>
      <c r="J37" s="18">
        <f t="shared" si="10"/>
        <v>565.44520000000011</v>
      </c>
      <c r="K37" s="18">
        <f t="shared" si="10"/>
        <v>595.55690000000004</v>
      </c>
      <c r="L37" s="18">
        <f t="shared" si="10"/>
        <v>678.75079999999991</v>
      </c>
      <c r="M37" s="18">
        <f t="shared" si="10"/>
        <v>569.94600000000003</v>
      </c>
      <c r="N37" s="18">
        <f t="shared" si="10"/>
        <v>627.64800000000002</v>
      </c>
      <c r="O37" s="18">
        <f t="shared" si="10"/>
        <v>610.14800000000002</v>
      </c>
      <c r="P37" s="18">
        <f>SUM(D37:O37)</f>
        <v>7216.1857</v>
      </c>
    </row>
    <row r="38" spans="1:24" ht="31.5" hidden="1" customHeight="1" x14ac:dyDescent="0.2">
      <c r="A38" s="14"/>
      <c r="B38" s="16" t="s">
        <v>47</v>
      </c>
      <c r="C38" s="19" t="s">
        <v>51</v>
      </c>
      <c r="D38" s="18">
        <f>D37/1.17</f>
        <v>575.74256410256407</v>
      </c>
      <c r="E38" s="18">
        <f t="shared" ref="E38:O38" si="11">E37/1.17</f>
        <v>532.6550427350428</v>
      </c>
      <c r="F38" s="18">
        <f t="shared" si="11"/>
        <v>594</v>
      </c>
      <c r="G38" s="18">
        <f t="shared" si="11"/>
        <v>539.39316239316247</v>
      </c>
      <c r="H38" s="18">
        <f t="shared" si="11"/>
        <v>458.15863247863246</v>
      </c>
      <c r="I38" s="18">
        <f t="shared" si="11"/>
        <v>350.21367521367523</v>
      </c>
      <c r="J38" s="18">
        <f t="shared" si="11"/>
        <v>483.28649572649584</v>
      </c>
      <c r="K38" s="18">
        <f t="shared" si="11"/>
        <v>509.0229914529915</v>
      </c>
      <c r="L38" s="18">
        <f t="shared" si="11"/>
        <v>580.12888888888881</v>
      </c>
      <c r="M38" s="18">
        <f t="shared" si="11"/>
        <v>487.13333333333338</v>
      </c>
      <c r="N38" s="18">
        <f t="shared" si="11"/>
        <v>536.45128205128208</v>
      </c>
      <c r="O38" s="18">
        <f t="shared" si="11"/>
        <v>521.49401709401718</v>
      </c>
      <c r="P38" s="18">
        <f>SUM(D38:O38)</f>
        <v>6167.6800854700859</v>
      </c>
    </row>
    <row r="39" spans="1:24" ht="14.25" customHeight="1" x14ac:dyDescent="0.2"/>
    <row r="40" spans="1:24" ht="19.5" customHeight="1" x14ac:dyDescent="0.2">
      <c r="A40" s="46" t="s">
        <v>65</v>
      </c>
      <c r="B40" s="20"/>
      <c r="C40" s="20"/>
      <c r="D40" s="20"/>
      <c r="E40" s="20"/>
      <c r="F40" s="20"/>
      <c r="G40" s="21"/>
      <c r="H40" s="4"/>
      <c r="I40" s="4"/>
      <c r="J40" s="4"/>
      <c r="O40" s="22"/>
      <c r="P40" s="44"/>
    </row>
    <row r="41" spans="1:24" ht="12.75" customHeight="1" x14ac:dyDescent="0.2">
      <c r="A41" s="46" t="s">
        <v>67</v>
      </c>
      <c r="B41" s="20"/>
      <c r="C41" s="20"/>
      <c r="D41" s="20"/>
      <c r="E41" s="20"/>
      <c r="F41" s="20"/>
      <c r="G41" s="21"/>
      <c r="H41" s="4"/>
      <c r="I41" s="4"/>
      <c r="J41" s="4"/>
      <c r="O41" s="47" t="s">
        <v>66</v>
      </c>
      <c r="P41" s="23"/>
    </row>
    <row r="42" spans="1:24" s="37" customFormat="1" ht="15.75" customHeight="1" x14ac:dyDescent="0.2">
      <c r="A42" s="46"/>
      <c r="B42" s="20"/>
      <c r="C42" s="20"/>
      <c r="D42" s="20"/>
      <c r="E42" s="20"/>
      <c r="F42" s="20"/>
      <c r="G42" s="21"/>
      <c r="H42" s="38"/>
      <c r="I42" s="38"/>
      <c r="J42" s="38"/>
      <c r="O42" s="22"/>
      <c r="P42" s="23"/>
    </row>
    <row r="43" spans="1:24" hidden="1" x14ac:dyDescent="0.2">
      <c r="A43" s="24" t="s">
        <v>50</v>
      </c>
    </row>
  </sheetData>
  <mergeCells count="5">
    <mergeCell ref="A8:P8"/>
    <mergeCell ref="A10:A11"/>
    <mergeCell ref="B10:B11"/>
    <mergeCell ref="C10:C11"/>
    <mergeCell ref="D10:P10"/>
  </mergeCells>
  <pageMargins left="0.55118110236220474" right="0.31496062992125984" top="0.59055118110236227" bottom="0.31496062992125984" header="0" footer="0"/>
  <pageSetup paperSize="9" scale="7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2018</vt:lpstr>
      <vt:lpstr>'на 2018'!Область_печати</vt:lpstr>
    </vt:vector>
  </TitlesOfParts>
  <Company>NGAZ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Сирук Н.А.</cp:lastModifiedBy>
  <cp:lastPrinted>2018-03-26T04:29:05Z</cp:lastPrinted>
  <dcterms:created xsi:type="dcterms:W3CDTF">2013-04-09T10:51:03Z</dcterms:created>
  <dcterms:modified xsi:type="dcterms:W3CDTF">2018-03-28T10:31:46Z</dcterms:modified>
</cp:coreProperties>
</file>